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1 Collateral Management\Collateral Management\Public Deposits Program\ALLRALLW\Analysis Team\Applications for QPD\APPLICATION MATERIALS\"/>
    </mc:Choice>
  </mc:AlternateContent>
  <xr:revisionPtr revIDLastSave="0" documentId="8_{C6B1EBFF-AFCD-4E61-863D-E9393BB1B0DB}" xr6:coauthVersionLast="47" xr6:coauthVersionMax="47" xr10:uidLastSave="{00000000-0000-0000-0000-000000000000}"/>
  <bookViews>
    <workbookView xWindow="-120" yWindow="-120" windowWidth="38640" windowHeight="21120" xr2:uid="{77221709-1490-4C43-921E-A1BAAE0EEA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2" i="1" l="1"/>
  <c r="E101" i="1"/>
  <c r="L12" i="1" s="1"/>
  <c r="E98" i="1"/>
  <c r="L24" i="1"/>
  <c r="N24" i="1"/>
  <c r="D23" i="1"/>
  <c r="D24" i="1" s="1"/>
  <c r="L20" i="1" s="1"/>
  <c r="N20" i="1" s="1"/>
  <c r="L14" i="1"/>
  <c r="N14" i="1" s="1"/>
  <c r="E6" i="1"/>
  <c r="E7" i="1"/>
  <c r="L16" i="1" l="1"/>
  <c r="N16" i="1" s="1"/>
  <c r="N12" i="1"/>
  <c r="B98" i="1" s="1"/>
  <c r="B99" i="1" l="1"/>
  <c r="N18" i="1" s="1"/>
  <c r="N22" i="1" s="1"/>
  <c r="B101" i="1" l="1"/>
  <c r="B102" i="1"/>
  <c r="N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Doragh, Joseph</author>
  </authors>
  <commentList>
    <comment ref="B2" authorId="0" shapeId="0" xr:uid="{58E9792D-DAB3-46E1-8A9C-A1EC5AD71AC2}">
      <text>
        <r>
          <rPr>
            <sz val="9"/>
            <color indexed="81"/>
            <rFont val="Tahoma"/>
            <family val="2"/>
          </rPr>
          <t xml:space="preserve">For the Purposes of the Florida Public Deposits Program, financial institutions either participate in the "Bank" of "Credit Union" collateral pool.
</t>
        </r>
      </text>
    </comment>
    <comment ref="B5" authorId="0" shapeId="0" xr:uid="{E7C1A3EF-01E8-4C9D-9003-ABE065928A92}">
      <text>
        <r>
          <rPr>
            <sz val="9"/>
            <color indexed="81"/>
            <rFont val="Tahoma"/>
            <family val="2"/>
          </rPr>
          <t xml:space="preserve">“Pool figure” means the total average monthly balances of public deposits held by all qualified public depositories during the immediately preceding 12-month period.
The Pool Figure is updated in February of each year.
</t>
        </r>
      </text>
    </comment>
    <comment ref="E5" authorId="0" shapeId="0" xr:uid="{44A2C842-6FE8-46A1-9997-9436A2745D93}">
      <text>
        <r>
          <rPr>
            <sz val="9"/>
            <color indexed="81"/>
            <rFont val="Tahoma"/>
            <family val="2"/>
          </rPr>
          <t xml:space="preserve">Section 280.04, Florida Statutes, requires additional collateral from any institution whose average daily balance exceeds 20% of the pool figure.
</t>
        </r>
      </text>
    </comment>
    <comment ref="G5" authorId="0" shapeId="0" xr:uid="{ABC00675-FFF2-4EF9-A962-CA25AC73D490}">
      <text>
        <r>
          <rPr>
            <sz val="9"/>
            <color indexed="81"/>
            <rFont val="Tahoma"/>
            <family val="2"/>
          </rPr>
          <t xml:space="preserve">Each QPD is assigned a pledge percentage by the CFO's office.
Pledge Percentages are reviewed on a Quarterly basis.
</t>
        </r>
      </text>
    </comment>
    <comment ref="J5" authorId="0" shapeId="0" xr:uid="{F21004EF-53AC-45C6-B8C9-B9945711E4D1}">
      <text>
        <r>
          <rPr>
            <sz val="9"/>
            <color indexed="81"/>
            <rFont val="Tahoma"/>
            <family val="2"/>
          </rPr>
          <t xml:space="preserve">“Average daily balance” means the average daily balance of public deposits held during the reported month. The average daily balance shall be determined by totaling, by account, the daily balances held by the depositor and dividing the total by the number of calendar days in the month. Deposit insurance is then deducted from each account balance and the resulting amounts are totaled to obtain the average daily balance.
</t>
        </r>
      </text>
    </comment>
    <comment ref="M5" authorId="0" shapeId="0" xr:uid="{A04FF8D1-FCF9-4856-9247-4E597ED7BA2A}">
      <text>
        <r>
          <rPr>
            <sz val="9"/>
            <color indexed="81"/>
            <rFont val="Tahoma"/>
            <family val="2"/>
          </rPr>
          <t xml:space="preserve">“Tangible equity capital” means total equity capital, as defined on the balance-sheet portion of the Consolidated Reports of Condition and Income (call report), less intangible assets, as submitted to the regulatory banking authority.
</t>
        </r>
      </text>
    </comment>
    <comment ref="B9" authorId="0" shapeId="0" xr:uid="{EFA04D58-6CFD-4F37-8C55-CA7A5E499AE9}">
      <text>
        <r>
          <rPr>
            <sz val="9"/>
            <color indexed="81"/>
            <rFont val="Tahoma"/>
            <family val="2"/>
          </rPr>
          <t xml:space="preserve"> “Average monthly balance” means the average monthly balance of public deposits held by the depository during any 12 calendar months. The average monthly balance of the previous 12 calendar months shall be determined by adding the average daily balance for the reported month and the average daily balances for the 11 months preceding that month and dividing the total by 12.
</t>
        </r>
      </text>
    </comment>
    <comment ref="B27" authorId="0" shapeId="0" xr:uid="{E6E230FD-94CE-41D0-B466-1B4101DBE2ED}">
      <text>
        <r>
          <rPr>
            <sz val="9"/>
            <color indexed="81"/>
            <rFont val="Tahoma"/>
            <family val="2"/>
          </rPr>
          <t>“Alternative participation agreement” means an agreement of restrictions that a qualified public depository completes as an alternative to withdrawing from the public deposits program due to financial condition.
If no APA is in place, you can ignore this section while filling out this form.</t>
        </r>
      </text>
    </comment>
  </commentList>
</comments>
</file>

<file path=xl/sharedStrings.xml><?xml version="1.0" encoding="utf-8"?>
<sst xmlns="http://schemas.openxmlformats.org/spreadsheetml/2006/main" count="47" uniqueCount="39">
  <si>
    <t>Month</t>
  </si>
  <si>
    <t>Total</t>
  </si>
  <si>
    <t>Average</t>
  </si>
  <si>
    <t>Balance</t>
  </si>
  <si>
    <t>Pool Figure</t>
  </si>
  <si>
    <t>Pledge Percentage</t>
  </si>
  <si>
    <t>Dropdown source for Pledge Percentage</t>
  </si>
  <si>
    <t>Tangible Equity Capital (TEC)</t>
  </si>
  <si>
    <t>=</t>
  </si>
  <si>
    <t>4. Add line one with the Greater of line 2 and 3</t>
  </si>
  <si>
    <t>6. Greater of Line 4 and Line 5</t>
  </si>
  <si>
    <t>Calculating Minimum Required Collateral</t>
  </si>
  <si>
    <t>1. Net Total of Public Deposits NOT in excess of TEC or 20% of Pool Figure x Pledge Percentage.</t>
  </si>
  <si>
    <t>5. Average Monthly Balance x 25%</t>
  </si>
  <si>
    <t>3. Public Deposits in Excess of 20% of Pool Figure x 110%</t>
  </si>
  <si>
    <t>Instructions:</t>
  </si>
  <si>
    <t>Average Daily Balance</t>
  </si>
  <si>
    <t>Current Month</t>
  </si>
  <si>
    <t>20% of Pool Figure</t>
  </si>
  <si>
    <t>Average Monthly Balance</t>
  </si>
  <si>
    <t>Institution Type</t>
  </si>
  <si>
    <t>Dropdown Source for Instituton Type</t>
  </si>
  <si>
    <t>Bank</t>
  </si>
  <si>
    <t>Credit Union</t>
  </si>
  <si>
    <t>7. Maximum Deposit x Pledge Percentage</t>
  </si>
  <si>
    <t>Minimum Required Collateral</t>
  </si>
  <si>
    <t>APA Conditions</t>
  </si>
  <si>
    <t>Maximum Deposit</t>
  </si>
  <si>
    <t>Additional Collateral</t>
  </si>
  <si>
    <t>Additional Pledge %</t>
  </si>
  <si>
    <t>1. Select the appropriate Institution Type from the drop down menu.</t>
  </si>
  <si>
    <t>2. Select applicable Pledge Percentage from the drop down menu.</t>
  </si>
  <si>
    <t xml:space="preserve">4. In the Average Monthly Balance Table, enter the balance of Public Deposits for the report month and the 11 preceding months. </t>
  </si>
  <si>
    <t>3. Enter the Average Daily Balance and Tangible Equity Capital figures reported on your monthly report.</t>
  </si>
  <si>
    <t>5. If an APA is in place for your institution, enter the agreement conditions into the APA Table, otherwise leave this section blank.</t>
  </si>
  <si>
    <t>6. The worksheet will display the calculated MRC in the field at the bottom of the page.</t>
  </si>
  <si>
    <t>2. Public Deposits that Exceed TEC x 110%</t>
  </si>
  <si>
    <t>2025- Banks</t>
  </si>
  <si>
    <t>2025- Credit Unions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</si>
</sst>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9"/>
      <color indexed="81"/>
      <name val="Tahoma"/>
      <family val="2"/>
    </font>
    <font>
      <sz val="11"/>
      <color rgb="FFFF000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xf numFmtId="0" fontId="2" fillId="0" borderId="0" xfId="0" applyFont="1" applyFill="1"/>
    <xf numFmtId="0" fontId="0" fillId="0" borderId="0" xfId="0" applyFill="1"/>
    <xf numFmtId="0" fontId="2" fillId="0" borderId="0" xfId="0" applyFont="1" applyFill="1" applyAlignment="1"/>
    <xf numFmtId="0" fontId="2" fillId="2" borderId="0" xfId="0" applyFont="1" applyFill="1"/>
    <xf numFmtId="0" fontId="0" fillId="0" borderId="0" xfId="0" applyAlignment="1">
      <alignment horizontal="right"/>
    </xf>
    <xf numFmtId="0" fontId="0" fillId="4" borderId="0" xfId="0" applyFill="1"/>
    <xf numFmtId="44" fontId="0" fillId="3" borderId="0" xfId="1" applyFont="1" applyFill="1" applyProtection="1">
      <protection locked="0"/>
    </xf>
    <xf numFmtId="44" fontId="0" fillId="4" borderId="0" xfId="0" applyNumberFormat="1" applyFill="1" applyProtection="1">
      <protection hidden="1"/>
    </xf>
    <xf numFmtId="44" fontId="0" fillId="4" borderId="0" xfId="1" applyFont="1" applyFill="1" applyProtection="1">
      <protection hidden="1"/>
    </xf>
    <xf numFmtId="0" fontId="0" fillId="0" borderId="0" xfId="0" applyProtection="1">
      <protection hidden="1"/>
    </xf>
    <xf numFmtId="0" fontId="0" fillId="4" borderId="0" xfId="0" applyFill="1" applyProtection="1">
      <protection hidden="1"/>
    </xf>
    <xf numFmtId="0" fontId="0" fillId="4" borderId="0" xfId="0" applyFill="1" applyAlignment="1">
      <alignment horizontal="center"/>
    </xf>
    <xf numFmtId="0" fontId="0" fillId="5" borderId="0" xfId="0" applyFill="1" applyAlignment="1">
      <alignment horizontal="center"/>
    </xf>
    <xf numFmtId="0" fontId="2" fillId="2"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14" fontId="0" fillId="4" borderId="0" xfId="0" applyNumberFormat="1" applyFill="1" applyAlignment="1" applyProtection="1">
      <alignment horizontal="center"/>
      <protection locked="0"/>
    </xf>
    <xf numFmtId="14" fontId="0" fillId="5" borderId="0" xfId="0" applyNumberFormat="1" applyFill="1" applyAlignment="1" applyProtection="1">
      <alignment horizontal="center"/>
      <protection locked="0"/>
    </xf>
    <xf numFmtId="14" fontId="0" fillId="4" borderId="0" xfId="0" applyNumberFormat="1" applyFill="1" applyAlignment="1" applyProtection="1">
      <alignment horizontal="center"/>
      <protection hidden="1"/>
    </xf>
    <xf numFmtId="44" fontId="3" fillId="5" borderId="0" xfId="0" applyNumberFormat="1" applyFont="1" applyFill="1" applyProtection="1">
      <protection hidden="1"/>
    </xf>
    <xf numFmtId="44" fontId="3" fillId="4" borderId="0" xfId="1" applyFont="1" applyFill="1" applyProtection="1">
      <protection hidden="1"/>
    </xf>
    <xf numFmtId="0" fontId="0" fillId="5" borderId="0" xfId="0" applyFill="1" applyProtection="1">
      <protection hidden="1"/>
    </xf>
    <xf numFmtId="44" fontId="0" fillId="5" borderId="0" xfId="1" applyFont="1" applyFill="1" applyProtection="1">
      <protection hidden="1"/>
    </xf>
    <xf numFmtId="0" fontId="3" fillId="0" borderId="0" xfId="0" applyFont="1"/>
    <xf numFmtId="44" fontId="0" fillId="0" borderId="0" xfId="1" applyFont="1" applyFill="1"/>
    <xf numFmtId="0" fontId="0" fillId="0" borderId="0" xfId="0" applyFill="1" applyProtection="1">
      <protection hidden="1"/>
    </xf>
    <xf numFmtId="9" fontId="0" fillId="3" borderId="0" xfId="2" applyFont="1" applyFill="1" applyProtection="1">
      <protection locked="0"/>
    </xf>
    <xf numFmtId="0" fontId="3" fillId="0" borderId="0" xfId="0" applyFont="1" applyFill="1" applyProtection="1">
      <protection hidden="1"/>
    </xf>
    <xf numFmtId="0" fontId="2" fillId="2" borderId="0" xfId="0" applyFont="1" applyFill="1" applyAlignment="1" applyProtection="1">
      <alignment horizontal="right"/>
      <protection hidden="1"/>
    </xf>
    <xf numFmtId="44" fontId="2" fillId="2" borderId="0" xfId="0" applyNumberFormat="1" applyFont="1" applyFill="1" applyAlignment="1" applyProtection="1">
      <alignment horizontal="right"/>
      <protection hidden="1"/>
    </xf>
    <xf numFmtId="0" fontId="5" fillId="0" borderId="0" xfId="0" applyFont="1"/>
    <xf numFmtId="0" fontId="2" fillId="0" borderId="0" xfId="0" applyFont="1"/>
    <xf numFmtId="0" fontId="2" fillId="0" borderId="0" xfId="0" applyFont="1" applyAlignment="1"/>
    <xf numFmtId="0" fontId="2" fillId="0" borderId="0" xfId="0" applyFont="1" applyAlignment="1" applyProtection="1">
      <protection hidden="1"/>
    </xf>
    <xf numFmtId="9" fontId="2" fillId="0" borderId="0" xfId="0" applyNumberFormat="1" applyFont="1"/>
    <xf numFmtId="0" fontId="2" fillId="0" borderId="0" xfId="0" applyFont="1" applyProtection="1">
      <protection hidden="1"/>
    </xf>
    <xf numFmtId="9" fontId="2" fillId="0" borderId="0" xfId="0" applyNumberFormat="1" applyFont="1" applyProtection="1">
      <protection hidden="1"/>
    </xf>
    <xf numFmtId="44" fontId="2" fillId="0" borderId="0" xfId="0" applyNumberFormat="1" applyFont="1" applyProtection="1">
      <protection hidden="1"/>
    </xf>
    <xf numFmtId="0" fontId="2" fillId="2" borderId="0" xfId="0"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0" fontId="2" fillId="2" borderId="0" xfId="0" applyFont="1" applyFill="1" applyAlignment="1">
      <alignment horizontal="center"/>
    </xf>
    <xf numFmtId="9" fontId="0" fillId="3" borderId="0" xfId="2" applyFont="1" applyFill="1" applyAlignment="1" applyProtection="1">
      <alignment horizontal="center"/>
      <protection locked="0"/>
    </xf>
    <xf numFmtId="44" fontId="0" fillId="3" borderId="0" xfId="1" applyFont="1" applyFill="1" applyAlignment="1" applyProtection="1">
      <alignment horizontal="center"/>
      <protection locked="0"/>
    </xf>
    <xf numFmtId="0" fontId="0" fillId="3" borderId="0" xfId="0" applyFill="1" applyAlignment="1" applyProtection="1">
      <alignment horizontal="center"/>
      <protection locked="0"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BE2A-866E-42CD-B0C3-EABCA0C7B76B}">
  <dimension ref="A1:N109"/>
  <sheetViews>
    <sheetView showGridLines="0" showRowColHeaders="0" tabSelected="1" zoomScale="115" zoomScaleNormal="115" workbookViewId="0">
      <selection activeCell="D6" sqref="D6"/>
    </sheetView>
  </sheetViews>
  <sheetFormatPr defaultColWidth="11.140625" defaultRowHeight="15" x14ac:dyDescent="0.25"/>
  <cols>
    <col min="1" max="1" width="3.140625" customWidth="1"/>
    <col min="2" max="2" width="18.5703125" customWidth="1"/>
    <col min="3" max="3" width="21" customWidth="1"/>
    <col min="4" max="4" width="22" customWidth="1"/>
    <col min="5" max="5" width="18.7109375" bestFit="1" customWidth="1"/>
    <col min="9" max="9" width="18.42578125" customWidth="1"/>
    <col min="11" max="11" width="17.140625" customWidth="1"/>
    <col min="12" max="12" width="19.85546875" customWidth="1"/>
    <col min="13" max="13" width="3.5703125" customWidth="1"/>
    <col min="14" max="14" width="24.85546875" customWidth="1"/>
  </cols>
  <sheetData>
    <row r="1" spans="1:14" ht="14.25" customHeight="1" x14ac:dyDescent="0.25"/>
    <row r="2" spans="1:14" x14ac:dyDescent="0.25">
      <c r="B2" s="39" t="s">
        <v>20</v>
      </c>
      <c r="C2" s="39"/>
    </row>
    <row r="3" spans="1:14" x14ac:dyDescent="0.25">
      <c r="B3" s="44" t="s">
        <v>22</v>
      </c>
      <c r="C3" s="44"/>
    </row>
    <row r="5" spans="1:14" x14ac:dyDescent="0.25">
      <c r="B5" s="39" t="s">
        <v>4</v>
      </c>
      <c r="C5" s="39"/>
      <c r="E5" s="15" t="s">
        <v>18</v>
      </c>
      <c r="G5" s="39" t="s">
        <v>5</v>
      </c>
      <c r="H5" s="39"/>
      <c r="J5" s="41" t="s">
        <v>16</v>
      </c>
      <c r="K5" s="41"/>
      <c r="M5" s="39" t="s">
        <v>7</v>
      </c>
      <c r="N5" s="39"/>
    </row>
    <row r="6" spans="1:14" x14ac:dyDescent="0.25">
      <c r="B6" s="12" t="s">
        <v>37</v>
      </c>
      <c r="C6" s="10">
        <v>35743965281.830002</v>
      </c>
      <c r="E6" s="21">
        <f>C6*20%</f>
        <v>7148793056.3660011</v>
      </c>
      <c r="G6" s="42">
        <v>0.25</v>
      </c>
      <c r="H6" s="42"/>
      <c r="J6" s="43">
        <v>0</v>
      </c>
      <c r="K6" s="43"/>
      <c r="M6" s="43">
        <v>0</v>
      </c>
      <c r="N6" s="43"/>
    </row>
    <row r="7" spans="1:14" x14ac:dyDescent="0.25">
      <c r="B7" s="22" t="s">
        <v>38</v>
      </c>
      <c r="C7" s="23">
        <v>0</v>
      </c>
      <c r="E7" s="20">
        <f>C7*20%</f>
        <v>0</v>
      </c>
    </row>
    <row r="8" spans="1:14" x14ac:dyDescent="0.25">
      <c r="A8" s="4"/>
      <c r="B8" s="4"/>
      <c r="C8" s="4"/>
      <c r="D8" s="1"/>
    </row>
    <row r="9" spans="1:14" x14ac:dyDescent="0.25">
      <c r="A9" s="2"/>
      <c r="B9" s="39" t="s">
        <v>19</v>
      </c>
      <c r="C9" s="39"/>
      <c r="D9" s="39"/>
      <c r="G9" s="40" t="s">
        <v>11</v>
      </c>
      <c r="H9" s="40"/>
      <c r="I9" s="40"/>
      <c r="J9" s="40"/>
      <c r="K9" s="40"/>
      <c r="L9" s="40"/>
      <c r="M9" s="40"/>
      <c r="N9" s="40"/>
    </row>
    <row r="10" spans="1:14" x14ac:dyDescent="0.25">
      <c r="A10" s="3"/>
      <c r="B10" s="5"/>
      <c r="C10" s="16" t="s">
        <v>0</v>
      </c>
      <c r="D10" s="16" t="s">
        <v>3</v>
      </c>
      <c r="G10" s="12" t="s">
        <v>12</v>
      </c>
      <c r="H10" s="7"/>
      <c r="I10" s="7"/>
      <c r="J10" s="7"/>
      <c r="K10" s="7"/>
      <c r="L10" s="7"/>
      <c r="M10" s="7"/>
      <c r="N10" s="7"/>
    </row>
    <row r="11" spans="1:14" x14ac:dyDescent="0.25">
      <c r="A11" s="3"/>
      <c r="B11" s="13">
        <v>1</v>
      </c>
      <c r="C11" s="19" t="s">
        <v>17</v>
      </c>
      <c r="D11" s="8">
        <v>0</v>
      </c>
      <c r="G11" s="12"/>
      <c r="H11" s="7"/>
      <c r="I11" s="7"/>
      <c r="J11" s="7"/>
      <c r="K11" s="7"/>
      <c r="L11" s="7"/>
      <c r="M11" s="7"/>
      <c r="N11" s="7"/>
    </row>
    <row r="12" spans="1:14" x14ac:dyDescent="0.25">
      <c r="A12" s="3"/>
      <c r="B12" s="14">
        <v>2</v>
      </c>
      <c r="C12" s="18"/>
      <c r="D12" s="8">
        <v>0</v>
      </c>
      <c r="G12" s="12"/>
      <c r="H12" s="7"/>
      <c r="I12" s="7"/>
      <c r="J12" s="7"/>
      <c r="K12" s="7"/>
      <c r="L12" s="10">
        <f>IF(B3=E92,E101,E102)</f>
        <v>0</v>
      </c>
      <c r="M12" s="12" t="s">
        <v>8</v>
      </c>
      <c r="N12" s="9">
        <f>L12*G6</f>
        <v>0</v>
      </c>
    </row>
    <row r="13" spans="1:14" x14ac:dyDescent="0.25">
      <c r="A13" s="3"/>
      <c r="B13" s="13">
        <v>3</v>
      </c>
      <c r="C13" s="17"/>
      <c r="D13" s="8">
        <v>0</v>
      </c>
      <c r="G13" s="12" t="s">
        <v>36</v>
      </c>
      <c r="H13" s="7"/>
      <c r="I13" s="7"/>
      <c r="J13" s="7"/>
      <c r="K13" s="7"/>
      <c r="L13" s="7"/>
      <c r="M13" s="12"/>
      <c r="N13" s="7"/>
    </row>
    <row r="14" spans="1:14" x14ac:dyDescent="0.25">
      <c r="A14" s="3"/>
      <c r="B14" s="14">
        <v>4</v>
      </c>
      <c r="C14" s="18"/>
      <c r="D14" s="8">
        <v>0</v>
      </c>
      <c r="G14" s="12"/>
      <c r="H14" s="7"/>
      <c r="I14" s="7"/>
      <c r="J14" s="7"/>
      <c r="K14" s="7"/>
      <c r="L14" s="10">
        <f>MAX(0,J6-M6)</f>
        <v>0</v>
      </c>
      <c r="M14" s="12" t="s">
        <v>8</v>
      </c>
      <c r="N14" s="9">
        <f>L14*110%</f>
        <v>0</v>
      </c>
    </row>
    <row r="15" spans="1:14" x14ac:dyDescent="0.25">
      <c r="A15" s="3"/>
      <c r="B15" s="13">
        <v>5</v>
      </c>
      <c r="C15" s="17"/>
      <c r="D15" s="8">
        <v>0</v>
      </c>
      <c r="G15" s="12" t="s">
        <v>14</v>
      </c>
      <c r="H15" s="7"/>
      <c r="I15" s="7"/>
      <c r="J15" s="7"/>
      <c r="K15" s="7"/>
      <c r="L15" s="7"/>
      <c r="M15" s="12"/>
      <c r="N15" s="7"/>
    </row>
    <row r="16" spans="1:14" x14ac:dyDescent="0.25">
      <c r="A16" s="3"/>
      <c r="B16" s="14">
        <v>6</v>
      </c>
      <c r="C16" s="18"/>
      <c r="D16" s="8">
        <v>0</v>
      </c>
      <c r="G16" s="12"/>
      <c r="H16" s="7"/>
      <c r="I16" s="7"/>
      <c r="J16" s="7"/>
      <c r="K16" s="7"/>
      <c r="L16" s="10">
        <f>MAX(0,E98)</f>
        <v>0</v>
      </c>
      <c r="M16" s="12" t="s">
        <v>8</v>
      </c>
      <c r="N16" s="9">
        <f>L16*110%</f>
        <v>0</v>
      </c>
    </row>
    <row r="17" spans="1:14" x14ac:dyDescent="0.25">
      <c r="A17" s="3"/>
      <c r="B17" s="13">
        <v>7</v>
      </c>
      <c r="C17" s="17"/>
      <c r="D17" s="8">
        <v>0</v>
      </c>
      <c r="G17" s="12"/>
      <c r="H17" s="7"/>
      <c r="I17" s="7"/>
      <c r="J17" s="7"/>
      <c r="K17" s="7"/>
      <c r="L17" s="7"/>
      <c r="M17" s="12"/>
      <c r="N17" s="7"/>
    </row>
    <row r="18" spans="1:14" x14ac:dyDescent="0.25">
      <c r="A18" s="3"/>
      <c r="B18" s="14">
        <v>8</v>
      </c>
      <c r="C18" s="18"/>
      <c r="D18" s="8">
        <v>0</v>
      </c>
      <c r="G18" s="12" t="s">
        <v>9</v>
      </c>
      <c r="H18" s="7"/>
      <c r="I18" s="7"/>
      <c r="J18" s="7"/>
      <c r="K18" s="7"/>
      <c r="L18" s="7"/>
      <c r="M18" s="12" t="s">
        <v>8</v>
      </c>
      <c r="N18" s="10">
        <f>MAX(B98:B99)</f>
        <v>0</v>
      </c>
    </row>
    <row r="19" spans="1:14" x14ac:dyDescent="0.25">
      <c r="A19" s="3"/>
      <c r="B19" s="13">
        <v>9</v>
      </c>
      <c r="C19" s="17"/>
      <c r="D19" s="8">
        <v>0</v>
      </c>
      <c r="G19" s="12"/>
      <c r="H19" s="7"/>
      <c r="I19" s="7"/>
      <c r="J19" s="7"/>
      <c r="K19" s="7"/>
      <c r="L19" s="7"/>
      <c r="M19" s="12"/>
      <c r="N19" s="7"/>
    </row>
    <row r="20" spans="1:14" x14ac:dyDescent="0.25">
      <c r="A20" s="3"/>
      <c r="B20" s="14">
        <v>10</v>
      </c>
      <c r="C20" s="18"/>
      <c r="D20" s="8">
        <v>0</v>
      </c>
      <c r="G20" s="12" t="s">
        <v>13</v>
      </c>
      <c r="H20" s="7"/>
      <c r="I20" s="7"/>
      <c r="J20" s="7"/>
      <c r="K20" s="7"/>
      <c r="L20" s="9">
        <f>D24</f>
        <v>0</v>
      </c>
      <c r="M20" s="12" t="s">
        <v>8</v>
      </c>
      <c r="N20" s="9">
        <f>L20*25%</f>
        <v>0</v>
      </c>
    </row>
    <row r="21" spans="1:14" x14ac:dyDescent="0.25">
      <c r="A21" s="3"/>
      <c r="B21" s="13">
        <v>11</v>
      </c>
      <c r="C21" s="17"/>
      <c r="D21" s="8">
        <v>0</v>
      </c>
      <c r="G21" s="12"/>
      <c r="H21" s="7"/>
      <c r="I21" s="7"/>
      <c r="J21" s="7"/>
      <c r="K21" s="7"/>
      <c r="L21" s="7"/>
      <c r="M21" s="12"/>
      <c r="N21" s="7"/>
    </row>
    <row r="22" spans="1:14" x14ac:dyDescent="0.25">
      <c r="A22" s="3"/>
      <c r="B22" s="14">
        <v>12</v>
      </c>
      <c r="C22" s="18"/>
      <c r="D22" s="8">
        <v>0</v>
      </c>
      <c r="G22" s="12" t="s">
        <v>10</v>
      </c>
      <c r="H22" s="7"/>
      <c r="I22" s="7"/>
      <c r="J22" s="7"/>
      <c r="K22" s="7"/>
      <c r="L22" s="7"/>
      <c r="M22" s="12" t="s">
        <v>8</v>
      </c>
      <c r="N22" s="10">
        <f>MAX(N20,N18)</f>
        <v>0</v>
      </c>
    </row>
    <row r="23" spans="1:14" x14ac:dyDescent="0.25">
      <c r="A23" s="3"/>
      <c r="B23" s="7"/>
      <c r="C23" s="12" t="s">
        <v>1</v>
      </c>
      <c r="D23" s="10">
        <f>SUM(D11:D22)</f>
        <v>0</v>
      </c>
      <c r="G23" s="12"/>
      <c r="H23" s="7"/>
      <c r="I23" s="7"/>
      <c r="J23" s="7"/>
      <c r="K23" s="7"/>
      <c r="L23" s="7"/>
      <c r="M23" s="12"/>
      <c r="N23" s="7"/>
    </row>
    <row r="24" spans="1:14" x14ac:dyDescent="0.25">
      <c r="B24" s="7"/>
      <c r="C24" s="12" t="s">
        <v>2</v>
      </c>
      <c r="D24" s="10">
        <f>D23/12</f>
        <v>0</v>
      </c>
      <c r="G24" s="12" t="s">
        <v>24</v>
      </c>
      <c r="H24" s="7"/>
      <c r="I24" s="7"/>
      <c r="J24" s="7"/>
      <c r="K24" s="7"/>
      <c r="L24" s="9">
        <f>C28</f>
        <v>0</v>
      </c>
      <c r="M24" s="12" t="s">
        <v>8</v>
      </c>
      <c r="N24" s="10">
        <f>L24*G6</f>
        <v>0</v>
      </c>
    </row>
    <row r="25" spans="1:14" x14ac:dyDescent="0.25">
      <c r="G25" s="3"/>
      <c r="H25" s="3"/>
      <c r="I25" s="3"/>
      <c r="J25" s="3"/>
      <c r="K25" s="3"/>
      <c r="L25" s="25"/>
      <c r="M25" s="26"/>
      <c r="N25" s="3"/>
    </row>
    <row r="27" spans="1:14" x14ac:dyDescent="0.25">
      <c r="B27" s="41" t="s">
        <v>26</v>
      </c>
      <c r="C27" s="41"/>
      <c r="D27" s="4"/>
      <c r="E27" s="4"/>
      <c r="F27" s="4"/>
      <c r="G27" s="4"/>
    </row>
    <row r="28" spans="1:14" x14ac:dyDescent="0.25">
      <c r="B28" s="12" t="s">
        <v>27</v>
      </c>
      <c r="C28" s="8">
        <v>0</v>
      </c>
      <c r="F28" s="3"/>
      <c r="G28" s="3"/>
      <c r="J28" s="6"/>
    </row>
    <row r="29" spans="1:14" x14ac:dyDescent="0.25">
      <c r="B29" s="22" t="s">
        <v>29</v>
      </c>
      <c r="C29" s="27"/>
      <c r="K29" s="39" t="s">
        <v>25</v>
      </c>
      <c r="L29" s="39"/>
      <c r="M29" s="29" t="s">
        <v>8</v>
      </c>
      <c r="N29" s="30">
        <f>MAX(N22,N24,B101,B102,100000)</f>
        <v>100000</v>
      </c>
    </row>
    <row r="30" spans="1:14" x14ac:dyDescent="0.25">
      <c r="B30" s="12" t="s">
        <v>28</v>
      </c>
      <c r="C30" s="8">
        <v>0</v>
      </c>
    </row>
    <row r="33" spans="2:2" x14ac:dyDescent="0.25">
      <c r="B33" s="28" t="s">
        <v>15</v>
      </c>
    </row>
    <row r="34" spans="2:2" x14ac:dyDescent="0.25">
      <c r="B34" s="28" t="s">
        <v>30</v>
      </c>
    </row>
    <row r="35" spans="2:2" x14ac:dyDescent="0.25">
      <c r="B35" s="11" t="s">
        <v>31</v>
      </c>
    </row>
    <row r="36" spans="2:2" x14ac:dyDescent="0.25">
      <c r="B36" s="11" t="s">
        <v>33</v>
      </c>
    </row>
    <row r="37" spans="2:2" x14ac:dyDescent="0.25">
      <c r="B37" s="11" t="s">
        <v>32</v>
      </c>
    </row>
    <row r="38" spans="2:2" x14ac:dyDescent="0.25">
      <c r="B38" s="11" t="s">
        <v>34</v>
      </c>
    </row>
    <row r="39" spans="2:2" x14ac:dyDescent="0.25">
      <c r="B39" s="11" t="s">
        <v>35</v>
      </c>
    </row>
    <row r="63" spans="1:12" x14ac:dyDescent="0.25">
      <c r="A63" s="24"/>
      <c r="B63" s="24"/>
      <c r="C63" s="24"/>
      <c r="D63" s="24"/>
      <c r="E63" s="24"/>
      <c r="F63" s="24"/>
      <c r="G63" s="24"/>
      <c r="H63" s="24"/>
      <c r="I63" s="24"/>
      <c r="J63" s="24"/>
      <c r="K63" s="24"/>
      <c r="L63" s="24"/>
    </row>
    <row r="64" spans="1:12" x14ac:dyDescent="0.25">
      <c r="A64" s="24"/>
      <c r="B64" s="24"/>
      <c r="C64" s="24"/>
      <c r="D64" s="24"/>
      <c r="E64" s="24"/>
      <c r="F64" s="24"/>
      <c r="G64" s="24"/>
      <c r="H64" s="24"/>
      <c r="I64" s="24"/>
      <c r="J64" s="24"/>
      <c r="K64" s="24"/>
      <c r="L64" s="24"/>
    </row>
    <row r="65" spans="1:12" x14ac:dyDescent="0.25">
      <c r="A65" s="24"/>
      <c r="B65" s="24"/>
      <c r="C65" s="24"/>
      <c r="D65" s="24"/>
      <c r="E65" s="24"/>
      <c r="F65" s="24"/>
      <c r="G65" s="24"/>
      <c r="H65" s="24"/>
      <c r="I65" s="24"/>
      <c r="J65" s="24"/>
      <c r="K65" s="24"/>
      <c r="L65" s="24"/>
    </row>
    <row r="66" spans="1:12" x14ac:dyDescent="0.25">
      <c r="A66" s="24"/>
      <c r="B66" s="24"/>
      <c r="C66" s="24"/>
      <c r="D66" s="24"/>
      <c r="E66" s="24"/>
      <c r="F66" s="24"/>
      <c r="G66" s="24"/>
      <c r="H66" s="24"/>
      <c r="I66" s="24"/>
      <c r="J66" s="24"/>
      <c r="K66" s="24"/>
      <c r="L66" s="24"/>
    </row>
    <row r="67" spans="1:12" x14ac:dyDescent="0.25">
      <c r="A67" s="24"/>
      <c r="B67" s="24"/>
      <c r="C67" s="24"/>
      <c r="D67" s="24"/>
      <c r="E67" s="24"/>
      <c r="F67" s="24"/>
      <c r="G67" s="24"/>
      <c r="H67" s="24"/>
      <c r="I67" s="24"/>
      <c r="J67" s="24"/>
      <c r="K67" s="24"/>
      <c r="L67" s="24"/>
    </row>
    <row r="68" spans="1:12" x14ac:dyDescent="0.25">
      <c r="A68" s="24"/>
      <c r="B68" s="24"/>
      <c r="C68" s="24"/>
      <c r="D68" s="24"/>
      <c r="E68" s="24"/>
      <c r="F68" s="24"/>
      <c r="G68" s="24"/>
      <c r="H68" s="24"/>
      <c r="I68" s="24"/>
      <c r="J68" s="24"/>
      <c r="K68" s="24"/>
      <c r="L68" s="24"/>
    </row>
    <row r="69" spans="1:12" x14ac:dyDescent="0.25">
      <c r="A69" s="24"/>
      <c r="B69" s="24"/>
      <c r="C69" s="24"/>
      <c r="D69" s="24"/>
      <c r="E69" s="24"/>
      <c r="F69" s="24"/>
      <c r="G69" s="24"/>
      <c r="H69" s="24"/>
      <c r="I69" s="24"/>
      <c r="J69" s="24"/>
      <c r="K69" s="24"/>
      <c r="L69" s="24"/>
    </row>
    <row r="70" spans="1:12" x14ac:dyDescent="0.25">
      <c r="A70" s="24"/>
      <c r="B70" s="24"/>
      <c r="C70" s="24"/>
      <c r="D70" s="24"/>
      <c r="E70" s="24"/>
      <c r="F70" s="24"/>
      <c r="G70" s="24"/>
      <c r="H70" s="24"/>
      <c r="I70" s="24"/>
      <c r="J70" s="24"/>
      <c r="K70" s="24"/>
      <c r="L70" s="24"/>
    </row>
    <row r="71" spans="1:12" x14ac:dyDescent="0.25">
      <c r="A71" s="24"/>
      <c r="B71" s="24"/>
      <c r="C71" s="24"/>
      <c r="D71" s="24"/>
      <c r="E71" s="24"/>
      <c r="F71" s="24"/>
      <c r="G71" s="24"/>
      <c r="H71" s="24"/>
      <c r="I71" s="24"/>
      <c r="J71" s="24"/>
      <c r="K71" s="24"/>
      <c r="L71" s="24"/>
    </row>
    <row r="72" spans="1:12" x14ac:dyDescent="0.25">
      <c r="A72" s="24"/>
      <c r="B72" s="24"/>
      <c r="C72" s="24"/>
      <c r="D72" s="24"/>
      <c r="E72" s="24"/>
      <c r="F72" s="24"/>
      <c r="G72" s="24"/>
      <c r="H72" s="24"/>
      <c r="I72" s="24"/>
      <c r="J72" s="24"/>
      <c r="K72" s="24"/>
      <c r="L72" s="24"/>
    </row>
    <row r="73" spans="1:12" x14ac:dyDescent="0.25">
      <c r="A73" s="24"/>
      <c r="B73" s="24"/>
      <c r="C73" s="24"/>
      <c r="D73" s="24"/>
      <c r="E73" s="24"/>
      <c r="F73" s="24"/>
      <c r="G73" s="24"/>
      <c r="H73" s="24"/>
      <c r="I73" s="24"/>
      <c r="J73" s="24"/>
      <c r="K73" s="24"/>
      <c r="L73" s="24"/>
    </row>
    <row r="74" spans="1:12" x14ac:dyDescent="0.25">
      <c r="A74" s="24"/>
      <c r="B74" s="24"/>
      <c r="C74" s="24"/>
      <c r="D74" s="24"/>
      <c r="E74" s="24"/>
      <c r="F74" s="24"/>
      <c r="G74" s="24"/>
      <c r="H74" s="24"/>
      <c r="I74" s="24"/>
      <c r="J74" s="24"/>
      <c r="K74" s="24"/>
      <c r="L74" s="24"/>
    </row>
    <row r="75" spans="1:12" x14ac:dyDescent="0.25">
      <c r="A75" s="24"/>
      <c r="B75" s="24"/>
      <c r="C75" s="24"/>
      <c r="D75" s="24"/>
      <c r="E75" s="24"/>
      <c r="F75" s="24"/>
      <c r="G75" s="24"/>
      <c r="H75" s="24"/>
      <c r="I75" s="24"/>
      <c r="J75" s="24"/>
      <c r="K75" s="24"/>
      <c r="L75" s="24"/>
    </row>
    <row r="76" spans="1:12" x14ac:dyDescent="0.25">
      <c r="A76" s="24"/>
      <c r="B76" s="24"/>
      <c r="C76" s="24"/>
      <c r="D76" s="24"/>
      <c r="E76" s="24"/>
      <c r="F76" s="24"/>
      <c r="G76" s="24"/>
      <c r="H76" s="24"/>
      <c r="I76" s="24"/>
      <c r="J76" s="24"/>
      <c r="K76" s="24"/>
      <c r="L76" s="24"/>
    </row>
    <row r="77" spans="1:12" x14ac:dyDescent="0.25">
      <c r="A77" s="24"/>
      <c r="B77" s="24"/>
      <c r="C77" s="24"/>
      <c r="D77" s="24"/>
      <c r="E77" s="24"/>
      <c r="F77" s="24"/>
      <c r="G77" s="24"/>
      <c r="H77" s="24"/>
      <c r="I77" s="24"/>
      <c r="J77" s="24"/>
      <c r="K77" s="24"/>
      <c r="L77" s="24"/>
    </row>
    <row r="78" spans="1:12" x14ac:dyDescent="0.25">
      <c r="A78" s="24"/>
      <c r="B78" s="24"/>
      <c r="C78" s="24"/>
      <c r="D78" s="24"/>
      <c r="E78" s="24"/>
      <c r="F78" s="24"/>
      <c r="G78" s="24"/>
      <c r="H78" s="24"/>
      <c r="I78" s="24"/>
      <c r="J78" s="24"/>
      <c r="K78" s="24"/>
      <c r="L78" s="24"/>
    </row>
    <row r="79" spans="1:12" x14ac:dyDescent="0.25">
      <c r="A79" s="24"/>
      <c r="B79" s="24"/>
      <c r="C79" s="24"/>
      <c r="D79" s="24"/>
      <c r="E79" s="24"/>
      <c r="F79" s="24"/>
      <c r="G79" s="24"/>
      <c r="H79" s="24"/>
      <c r="I79" s="24"/>
      <c r="J79" s="24"/>
      <c r="K79" s="24"/>
      <c r="L79" s="24"/>
    </row>
    <row r="80" spans="1:12" x14ac:dyDescent="0.25">
      <c r="A80" s="24"/>
      <c r="B80" s="24"/>
      <c r="C80" s="24"/>
      <c r="D80" s="24"/>
      <c r="E80" s="24"/>
      <c r="F80" s="24"/>
      <c r="G80" s="24"/>
      <c r="H80" s="24"/>
      <c r="I80" s="24"/>
      <c r="J80" s="24"/>
      <c r="K80" s="24"/>
      <c r="L80" s="24"/>
    </row>
    <row r="81" spans="1:12" x14ac:dyDescent="0.25">
      <c r="A81" s="24"/>
      <c r="B81" s="24"/>
      <c r="C81" s="24"/>
      <c r="D81" s="24"/>
      <c r="E81" s="24"/>
      <c r="F81" s="24"/>
      <c r="G81" s="24"/>
      <c r="H81" s="24"/>
      <c r="I81" s="24"/>
      <c r="J81" s="24"/>
      <c r="K81" s="24"/>
      <c r="L81" s="24"/>
    </row>
    <row r="82" spans="1:12" x14ac:dyDescent="0.25">
      <c r="A82" s="32"/>
      <c r="B82" s="32"/>
      <c r="C82" s="32"/>
      <c r="D82" s="32"/>
      <c r="E82" s="32"/>
      <c r="F82" s="32"/>
      <c r="G82" s="32"/>
      <c r="H82" s="32"/>
      <c r="I82" s="24"/>
      <c r="J82" s="24"/>
      <c r="K82" s="24"/>
      <c r="L82" s="24"/>
    </row>
    <row r="83" spans="1:12" x14ac:dyDescent="0.25">
      <c r="A83" s="32"/>
      <c r="B83" s="32"/>
      <c r="C83" s="32"/>
      <c r="D83" s="32"/>
      <c r="E83" s="32"/>
      <c r="F83" s="32"/>
      <c r="G83" s="32"/>
      <c r="H83" s="32"/>
      <c r="I83" s="24"/>
      <c r="J83" s="24"/>
      <c r="K83" s="24"/>
      <c r="L83" s="24"/>
    </row>
    <row r="84" spans="1:12" x14ac:dyDescent="0.25">
      <c r="A84" s="32"/>
      <c r="B84" s="32"/>
      <c r="C84" s="32"/>
      <c r="D84" s="32"/>
      <c r="E84" s="32"/>
      <c r="F84" s="32"/>
      <c r="G84" s="32"/>
      <c r="H84" s="32"/>
      <c r="I84" s="24"/>
      <c r="J84" s="24"/>
      <c r="K84" s="24"/>
      <c r="L84" s="24"/>
    </row>
    <row r="85" spans="1:12" x14ac:dyDescent="0.25">
      <c r="A85" s="32"/>
      <c r="B85" s="32"/>
      <c r="C85" s="32"/>
      <c r="D85" s="32"/>
      <c r="E85" s="32"/>
      <c r="F85" s="32"/>
      <c r="G85" s="32"/>
      <c r="H85" s="32"/>
      <c r="I85" s="24"/>
      <c r="J85" s="24"/>
      <c r="K85" s="24"/>
      <c r="L85" s="24"/>
    </row>
    <row r="86" spans="1:12" x14ac:dyDescent="0.25">
      <c r="A86" s="32"/>
      <c r="B86" s="32"/>
      <c r="C86" s="32"/>
      <c r="D86" s="32"/>
      <c r="E86" s="32"/>
      <c r="F86" s="32"/>
      <c r="G86" s="32"/>
      <c r="H86" s="32"/>
      <c r="I86" s="24"/>
      <c r="J86" s="24"/>
      <c r="K86" s="24"/>
      <c r="L86" s="24"/>
    </row>
    <row r="87" spans="1:12" x14ac:dyDescent="0.25">
      <c r="A87" s="32"/>
      <c r="B87" s="32"/>
      <c r="C87" s="32"/>
      <c r="D87" s="32"/>
      <c r="E87" s="32"/>
      <c r="F87" s="32"/>
      <c r="G87" s="32"/>
      <c r="H87" s="32"/>
      <c r="I87" s="24"/>
      <c r="J87" s="24"/>
      <c r="K87" s="24"/>
      <c r="L87" s="24"/>
    </row>
    <row r="88" spans="1:12" ht="15.75" customHeight="1" x14ac:dyDescent="0.25">
      <c r="A88" s="32"/>
      <c r="B88" s="32"/>
      <c r="C88" s="32"/>
      <c r="D88" s="32"/>
      <c r="E88" s="32"/>
      <c r="F88" s="32"/>
      <c r="G88" s="32"/>
      <c r="H88" s="32"/>
      <c r="I88" s="24"/>
      <c r="J88" s="24"/>
      <c r="K88" s="24"/>
      <c r="L88" s="24"/>
    </row>
    <row r="89" spans="1:12" s="24" customFormat="1" x14ac:dyDescent="0.25">
      <c r="A89" s="32"/>
      <c r="B89" s="32"/>
      <c r="C89" s="32"/>
      <c r="D89" s="32"/>
      <c r="E89" s="32"/>
      <c r="F89" s="32"/>
      <c r="G89" s="32"/>
      <c r="H89" s="32"/>
    </row>
    <row r="90" spans="1:12" s="32" customFormat="1" ht="15.75" customHeight="1" x14ac:dyDescent="0.25">
      <c r="I90" s="24"/>
      <c r="J90" s="24"/>
      <c r="K90" s="24"/>
      <c r="L90" s="24"/>
    </row>
    <row r="91" spans="1:12" s="32" customFormat="1" x14ac:dyDescent="0.25">
      <c r="B91" s="33" t="s">
        <v>6</v>
      </c>
      <c r="C91" s="33"/>
      <c r="E91" s="34" t="s">
        <v>21</v>
      </c>
      <c r="F91" s="33"/>
      <c r="G91" s="33"/>
      <c r="I91" s="24"/>
      <c r="J91" s="24"/>
      <c r="K91" s="24"/>
      <c r="L91" s="24"/>
    </row>
    <row r="92" spans="1:12" s="32" customFormat="1" x14ac:dyDescent="0.25">
      <c r="B92" s="35">
        <v>0.25</v>
      </c>
      <c r="E92" s="34" t="s">
        <v>22</v>
      </c>
      <c r="F92" s="33"/>
      <c r="G92" s="33"/>
      <c r="I92" s="24"/>
      <c r="J92" s="24"/>
      <c r="K92" s="24"/>
      <c r="L92" s="24"/>
    </row>
    <row r="93" spans="1:12" s="32" customFormat="1" x14ac:dyDescent="0.25">
      <c r="B93" s="35">
        <v>0.5</v>
      </c>
      <c r="E93" s="36" t="s">
        <v>23</v>
      </c>
      <c r="I93" s="24"/>
      <c r="J93" s="24"/>
      <c r="K93" s="24"/>
      <c r="L93" s="24"/>
    </row>
    <row r="94" spans="1:12" s="32" customFormat="1" x14ac:dyDescent="0.25">
      <c r="B94" s="35">
        <v>1.1000000000000001</v>
      </c>
      <c r="I94" s="24"/>
      <c r="J94" s="24"/>
      <c r="K94" s="24"/>
      <c r="L94" s="24"/>
    </row>
    <row r="95" spans="1:12" s="32" customFormat="1" x14ac:dyDescent="0.25">
      <c r="B95" s="37">
        <v>1.5</v>
      </c>
      <c r="I95" s="24"/>
      <c r="J95" s="24"/>
      <c r="K95" s="24"/>
      <c r="L95" s="24"/>
    </row>
    <row r="96" spans="1:12" s="32" customFormat="1" x14ac:dyDescent="0.25">
      <c r="I96" s="24"/>
      <c r="J96" s="24"/>
      <c r="K96" s="24"/>
      <c r="L96" s="24"/>
    </row>
    <row r="97" spans="1:12" s="32" customFormat="1" x14ac:dyDescent="0.25">
      <c r="I97" s="24"/>
      <c r="J97" s="24"/>
      <c r="K97" s="24"/>
      <c r="L97" s="24"/>
    </row>
    <row r="98" spans="1:12" s="32" customFormat="1" x14ac:dyDescent="0.25">
      <c r="B98" s="38">
        <f>SUM(N12,N14)</f>
        <v>0</v>
      </c>
      <c r="E98" s="36">
        <f>IF(B3=E92,J6-E6,J6-E7)</f>
        <v>-7148793056.3660011</v>
      </c>
      <c r="I98" s="24"/>
      <c r="J98" s="24"/>
      <c r="K98" s="24"/>
      <c r="L98" s="24"/>
    </row>
    <row r="99" spans="1:12" s="32" customFormat="1" x14ac:dyDescent="0.25">
      <c r="B99" s="38">
        <f>SUM(N12,N16)</f>
        <v>0</v>
      </c>
      <c r="I99" s="24"/>
      <c r="J99" s="24"/>
      <c r="K99" s="24"/>
      <c r="L99" s="24"/>
    </row>
    <row r="100" spans="1:12" s="32" customFormat="1" x14ac:dyDescent="0.25">
      <c r="I100" s="24"/>
      <c r="J100" s="24"/>
      <c r="K100" s="24"/>
      <c r="L100" s="24"/>
    </row>
    <row r="101" spans="1:12" s="32" customFormat="1" x14ac:dyDescent="0.25">
      <c r="B101" s="38">
        <f>MAX(N22,N24,100000)*C29</f>
        <v>0</v>
      </c>
      <c r="E101" s="38">
        <f>MIN(E6,J6,M6)</f>
        <v>0</v>
      </c>
      <c r="I101" s="24"/>
      <c r="J101" s="24"/>
      <c r="K101" s="24"/>
      <c r="L101" s="24"/>
    </row>
    <row r="102" spans="1:12" s="32" customFormat="1" x14ac:dyDescent="0.25">
      <c r="B102" s="38">
        <f>MAX(N24,N22,100000)+C30</f>
        <v>100000</v>
      </c>
      <c r="E102" s="38">
        <f>MIN(E7,J6,M6)</f>
        <v>0</v>
      </c>
      <c r="I102" s="24"/>
      <c r="J102" s="24"/>
      <c r="K102" s="24"/>
      <c r="L102" s="24"/>
    </row>
    <row r="103" spans="1:12" s="31" customFormat="1" x14ac:dyDescent="0.25">
      <c r="A103" s="32"/>
      <c r="B103" s="32"/>
      <c r="C103" s="32"/>
      <c r="D103" s="32"/>
      <c r="E103" s="32"/>
      <c r="F103" s="32"/>
      <c r="G103" s="32"/>
      <c r="H103" s="32"/>
      <c r="I103" s="24"/>
      <c r="J103" s="24"/>
      <c r="K103" s="24"/>
      <c r="L103" s="24"/>
    </row>
    <row r="104" spans="1:12" s="31" customFormat="1" x14ac:dyDescent="0.25">
      <c r="A104" s="32"/>
      <c r="B104" s="32"/>
      <c r="C104" s="32"/>
      <c r="D104" s="32"/>
      <c r="E104" s="32"/>
      <c r="F104" s="32"/>
      <c r="G104" s="32"/>
      <c r="H104" s="32"/>
      <c r="I104" s="24"/>
      <c r="J104" s="24"/>
      <c r="K104" s="24"/>
      <c r="L104" s="24"/>
    </row>
    <row r="105" spans="1:12" s="31" customFormat="1" x14ac:dyDescent="0.25">
      <c r="A105" s="32"/>
      <c r="B105" s="32"/>
      <c r="C105" s="32"/>
      <c r="D105" s="32"/>
      <c r="E105" s="32"/>
      <c r="F105" s="32"/>
      <c r="G105" s="32"/>
      <c r="H105" s="32"/>
      <c r="I105" s="24"/>
      <c r="J105" s="24"/>
      <c r="K105" s="24"/>
      <c r="L105" s="24"/>
    </row>
    <row r="106" spans="1:12" s="31" customFormat="1" x14ac:dyDescent="0.25">
      <c r="A106" s="32"/>
      <c r="B106" s="32"/>
      <c r="C106" s="32"/>
      <c r="D106" s="32"/>
      <c r="E106" s="32"/>
      <c r="F106" s="32"/>
      <c r="G106" s="32"/>
      <c r="H106" s="32"/>
      <c r="I106" s="24"/>
      <c r="J106" s="24"/>
      <c r="K106" s="24"/>
      <c r="L106" s="24"/>
    </row>
    <row r="107" spans="1:12" s="31" customFormat="1" x14ac:dyDescent="0.25">
      <c r="A107" s="32"/>
      <c r="B107" s="32"/>
      <c r="C107" s="32"/>
      <c r="D107" s="32"/>
      <c r="E107" s="32"/>
      <c r="F107" s="32"/>
      <c r="G107" s="32"/>
      <c r="H107" s="32"/>
      <c r="I107" s="24"/>
      <c r="J107" s="24"/>
      <c r="K107" s="24"/>
      <c r="L107" s="24"/>
    </row>
    <row r="108" spans="1:12" s="31" customFormat="1" x14ac:dyDescent="0.25">
      <c r="A108" s="32"/>
      <c r="B108" s="32"/>
      <c r="C108" s="32"/>
      <c r="D108" s="32"/>
      <c r="E108" s="32"/>
      <c r="F108" s="32"/>
      <c r="G108" s="32"/>
      <c r="H108" s="32"/>
      <c r="I108" s="24"/>
      <c r="J108" s="24"/>
      <c r="K108" s="24"/>
      <c r="L108" s="24"/>
    </row>
    <row r="109" spans="1:12" x14ac:dyDescent="0.25">
      <c r="A109" s="32"/>
      <c r="B109" s="32"/>
      <c r="C109" s="32"/>
      <c r="D109" s="32"/>
      <c r="E109" s="32"/>
      <c r="F109" s="32"/>
      <c r="G109" s="32"/>
      <c r="H109" s="32"/>
    </row>
  </sheetData>
  <sheetProtection algorithmName="SHA-512" hashValue="BceyWvusXpqAwJUh7Zu2lWziGTsOH0zcoblfivwrrgZr9LGZnKvBkh12e+KgRzW1SWcZ9+FSU59j9omhRlhOqw==" saltValue="vYD2Xm3apdj6lZrGo3dF4Q==" spinCount="100000" sheet="1" objects="1" scenarios="1"/>
  <mergeCells count="13">
    <mergeCell ref="B9:D9"/>
    <mergeCell ref="G9:N9"/>
    <mergeCell ref="K29:L29"/>
    <mergeCell ref="B27:C27"/>
    <mergeCell ref="B2:C2"/>
    <mergeCell ref="G5:H5"/>
    <mergeCell ref="G6:H6"/>
    <mergeCell ref="M5:N5"/>
    <mergeCell ref="M6:N6"/>
    <mergeCell ref="J5:K5"/>
    <mergeCell ref="J6:K6"/>
    <mergeCell ref="B5:C5"/>
    <mergeCell ref="B3:C3"/>
  </mergeCells>
  <dataValidations count="2">
    <dataValidation type="list" allowBlank="1" showInputMessage="1" showErrorMessage="1" sqref="G6:H6" xr:uid="{C3BD3C77-5C64-4BCF-BB80-E556BBE4DDEE}">
      <formula1>$B$92:$B$95</formula1>
    </dataValidation>
    <dataValidation type="list" allowBlank="1" showInputMessage="1" showErrorMessage="1" sqref="B3:C3" xr:uid="{4D6EEACD-92F5-43F2-82B8-2701E747D1D3}">
      <formula1>$E$92:$E$93</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Doragh, Joseph</dc:creator>
  <cp:lastModifiedBy>Doragh, Joseph</cp:lastModifiedBy>
  <dcterms:created xsi:type="dcterms:W3CDTF">2024-05-29T18:04:03Z</dcterms:created>
  <dcterms:modified xsi:type="dcterms:W3CDTF">2025-02-05T16:05:56Z</dcterms:modified>
</cp:coreProperties>
</file>