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yfloridacfo.sharepoint.com/sites/FLP/PMO Team/Budget/FY26-27/"/>
    </mc:Choice>
  </mc:AlternateContent>
  <xr:revisionPtr revIDLastSave="0" documentId="13_ncr:1_{78CD8083-C792-4765-9ED5-CA0B4290DF36}" xr6:coauthVersionLast="47" xr6:coauthVersionMax="47" xr10:uidLastSave="{00000000-0000-0000-0000-000000000000}"/>
  <bookViews>
    <workbookView xWindow="-120" yWindow="-120" windowWidth="38640" windowHeight="21120" tabRatio="665" xr2:uid="{00000000-000D-0000-FFFF-FFFF00000000}"/>
  </bookViews>
  <sheets>
    <sheet name="Monthly Summary " sheetId="24" r:id="rId1"/>
    <sheet name="Footnotes" sheetId="2" r:id="rId2"/>
    <sheet name="SSI Detail" sheetId="25" r:id="rId3"/>
    <sheet name="Oracle Summary" sheetId="27" r:id="rId4"/>
    <sheet name="Florida PALM-UAT " sheetId="28" r:id="rId5"/>
  </sheets>
  <externalReferences>
    <externalReference r:id="rId6"/>
  </externalReferences>
  <definedNames>
    <definedName name="_xlnm._FilterDatabase" localSheetId="2" hidden="1">'SSI Detail'!$A$9:$BH$45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12" i="28" l="1"/>
  <c r="BH12" i="28"/>
  <c r="D13" i="28"/>
  <c r="D14" i="28"/>
  <c r="D12" i="28"/>
  <c r="BD59" i="27"/>
  <c r="BB59" i="27"/>
  <c r="AZ59" i="27"/>
  <c r="AV59" i="27"/>
  <c r="AR59" i="27"/>
  <c r="AN59" i="27"/>
  <c r="AJ59" i="27"/>
  <c r="AF59" i="27"/>
  <c r="AB59" i="27"/>
  <c r="X59" i="27"/>
  <c r="T59" i="27"/>
  <c r="P59" i="27"/>
  <c r="BD11" i="28"/>
  <c r="BB11" i="28"/>
  <c r="BA11" i="28"/>
  <c r="AZ11" i="28"/>
  <c r="AX11" i="28"/>
  <c r="AW11" i="28"/>
  <c r="AV11" i="28"/>
  <c r="AT11" i="28"/>
  <c r="AS11" i="28"/>
  <c r="AR11" i="28"/>
  <c r="AP11" i="28"/>
  <c r="AO11" i="28"/>
  <c r="AN11" i="28"/>
  <c r="AL11" i="28"/>
  <c r="AK11" i="28"/>
  <c r="AJ11" i="28"/>
  <c r="AH11" i="28"/>
  <c r="AG11" i="28"/>
  <c r="AF11" i="28"/>
  <c r="AD11" i="28"/>
  <c r="AC11" i="28"/>
  <c r="AB11" i="28"/>
  <c r="Z11" i="28"/>
  <c r="Y11" i="28"/>
  <c r="X11" i="28"/>
  <c r="V11" i="28"/>
  <c r="U11" i="28"/>
  <c r="T11" i="28"/>
  <c r="R11" i="28"/>
  <c r="Q11" i="28"/>
  <c r="P11" i="28"/>
  <c r="N11" i="28"/>
  <c r="M11" i="28"/>
  <c r="M16" i="28"/>
  <c r="K15" i="28"/>
  <c r="I15" i="28"/>
  <c r="H11" i="28"/>
  <c r="K11" i="28"/>
  <c r="I11" i="28"/>
  <c r="L15" i="28"/>
  <c r="BG13" i="28"/>
  <c r="BG14" i="28"/>
  <c r="BG12" i="28"/>
  <c r="M44" i="27"/>
  <c r="M40" i="27"/>
  <c r="M38" i="27"/>
  <c r="BI37" i="27"/>
  <c r="BI35" i="27"/>
  <c r="BI34" i="27"/>
  <c r="BI33" i="27"/>
  <c r="BI32" i="27"/>
  <c r="BI30" i="27"/>
  <c r="BH23" i="27"/>
  <c r="BI22" i="27"/>
  <c r="BI21" i="27"/>
  <c r="BI20" i="27"/>
  <c r="BI19" i="27"/>
  <c r="BI18" i="27"/>
  <c r="BH16" i="27"/>
  <c r="BK39" i="27"/>
  <c r="BJ39" i="27"/>
  <c r="BJ38" i="27" s="1"/>
  <c r="BJ59" i="27" s="1"/>
  <c r="BI39" i="27"/>
  <c r="BI38" i="27" s="1"/>
  <c r="BI59" i="27" s="1"/>
  <c r="BE39" i="27"/>
  <c r="BE38" i="27" s="1"/>
  <c r="BE59" i="27" s="1"/>
  <c r="BC39" i="27"/>
  <c r="BB39" i="27"/>
  <c r="BA39" i="27"/>
  <c r="BA38" i="27" s="1"/>
  <c r="BA59" i="27" s="1"/>
  <c r="AY39" i="27"/>
  <c r="AX39" i="27"/>
  <c r="AX38" i="27" s="1"/>
  <c r="AX59" i="27" s="1"/>
  <c r="AW39" i="27"/>
  <c r="AW38" i="27" s="1"/>
  <c r="AW59" i="27" s="1"/>
  <c r="AU39" i="27"/>
  <c r="AT39" i="27"/>
  <c r="AS39" i="27"/>
  <c r="AS38" i="27" s="1"/>
  <c r="AS59" i="27" s="1"/>
  <c r="AQ39" i="27"/>
  <c r="AP39" i="27"/>
  <c r="AP38" i="27" s="1"/>
  <c r="AP59" i="27" s="1"/>
  <c r="AO39" i="27"/>
  <c r="AO38" i="27" s="1"/>
  <c r="AO59" i="27" s="1"/>
  <c r="AM39" i="27"/>
  <c r="AM38" i="27" s="1"/>
  <c r="AM59" i="27" s="1"/>
  <c r="AL39" i="27"/>
  <c r="AL38" i="27" s="1"/>
  <c r="AL59" i="27" s="1"/>
  <c r="AK39" i="27"/>
  <c r="AI39" i="27"/>
  <c r="AH39" i="27"/>
  <c r="AG39" i="27"/>
  <c r="AE39" i="27"/>
  <c r="AE38" i="27" s="1"/>
  <c r="AE59" i="27" s="1"/>
  <c r="AD39" i="27"/>
  <c r="AD38" i="27" s="1"/>
  <c r="AD59" i="27" s="1"/>
  <c r="AC39" i="27"/>
  <c r="AC38" i="27" s="1"/>
  <c r="AC59" i="27" s="1"/>
  <c r="AA39" i="27"/>
  <c r="AA38" i="27" s="1"/>
  <c r="AA59" i="27" s="1"/>
  <c r="Z39" i="27"/>
  <c r="Z38" i="27" s="1"/>
  <c r="Z59" i="27" s="1"/>
  <c r="Y39" i="27"/>
  <c r="W39" i="27"/>
  <c r="W38" i="27" s="1"/>
  <c r="W59" i="27" s="1"/>
  <c r="V39" i="27"/>
  <c r="V38" i="27" s="1"/>
  <c r="V59" i="27" s="1"/>
  <c r="U39" i="27"/>
  <c r="S39" i="27"/>
  <c r="R39" i="27"/>
  <c r="Q39" i="27"/>
  <c r="O39" i="27"/>
  <c r="N39" i="27"/>
  <c r="L39" i="27"/>
  <c r="L38" i="27" s="1"/>
  <c r="L59" i="27" s="1"/>
  <c r="J39" i="27"/>
  <c r="J38" i="27" s="1"/>
  <c r="J59" i="27" s="1"/>
  <c r="I39" i="27"/>
  <c r="BH39" i="27" s="1"/>
  <c r="BH38" i="27" s="1"/>
  <c r="BH59" i="27" s="1"/>
  <c r="BK38" i="27"/>
  <c r="BK59" i="27" s="1"/>
  <c r="BD38" i="27"/>
  <c r="BC38" i="27"/>
  <c r="BC59" i="27" s="1"/>
  <c r="AZ38" i="27"/>
  <c r="AY38" i="27"/>
  <c r="AY59" i="27" s="1"/>
  <c r="AV38" i="27"/>
  <c r="AU38" i="27"/>
  <c r="AU59" i="27" s="1"/>
  <c r="AT38" i="27"/>
  <c r="AT59" i="27" s="1"/>
  <c r="AR38" i="27"/>
  <c r="AQ38" i="27"/>
  <c r="AQ59" i="27" s="1"/>
  <c r="AN38" i="27"/>
  <c r="AK38" i="27"/>
  <c r="AK59" i="27" s="1"/>
  <c r="AJ38" i="27"/>
  <c r="AI38" i="27"/>
  <c r="AI59" i="27" s="1"/>
  <c r="AH38" i="27"/>
  <c r="AH59" i="27" s="1"/>
  <c r="AG38" i="27"/>
  <c r="AG59" i="27" s="1"/>
  <c r="AF38" i="27"/>
  <c r="AB38" i="27"/>
  <c r="Y38" i="27"/>
  <c r="Y59" i="27" s="1"/>
  <c r="X38" i="27"/>
  <c r="U38" i="27"/>
  <c r="U59" i="27" s="1"/>
  <c r="S38" i="27"/>
  <c r="S59" i="27" s="1"/>
  <c r="R38" i="27"/>
  <c r="R59" i="27" s="1"/>
  <c r="Q38" i="27"/>
  <c r="Q59" i="27" s="1"/>
  <c r="P38" i="27"/>
  <c r="O38" i="27"/>
  <c r="O59" i="27" s="1"/>
  <c r="N38" i="27"/>
  <c r="N59" i="27" s="1"/>
  <c r="K38" i="27"/>
  <c r="BI36" i="27"/>
  <c r="BI23" i="27"/>
  <c r="BI42" i="27"/>
  <c r="BI43" i="27"/>
  <c r="BI45" i="27"/>
  <c r="BI41" i="27"/>
  <c r="BI14" i="27"/>
  <c r="BI15" i="27"/>
  <c r="BI16" i="27"/>
  <c r="BI17" i="27"/>
  <c r="BI24" i="27"/>
  <c r="BI25" i="27"/>
  <c r="BI26" i="27"/>
  <c r="BI27" i="27"/>
  <c r="BI28" i="27"/>
  <c r="BI29" i="27"/>
  <c r="BI31" i="27"/>
  <c r="BI13" i="27"/>
  <c r="BH42" i="27"/>
  <c r="BH43" i="27"/>
  <c r="BH45" i="27"/>
  <c r="BH41" i="27"/>
  <c r="BH14" i="27"/>
  <c r="BH15" i="27"/>
  <c r="BH17" i="27"/>
  <c r="BH24" i="27"/>
  <c r="BH25" i="27"/>
  <c r="BH26" i="27"/>
  <c r="BH27" i="27"/>
  <c r="BH28" i="27"/>
  <c r="BH29" i="27"/>
  <c r="BH30" i="27"/>
  <c r="BH31" i="27"/>
  <c r="BH37" i="27"/>
  <c r="BH13" i="27"/>
  <c r="BG39" i="25"/>
  <c r="BG38" i="25"/>
  <c r="BG31" i="25"/>
  <c r="BG32" i="25"/>
  <c r="BG33" i="25"/>
  <c r="BG34" i="25"/>
  <c r="BG35" i="25"/>
  <c r="BG36" i="25"/>
  <c r="BG30" i="25"/>
  <c r="BG37" i="25"/>
  <c r="BG12" i="25"/>
  <c r="BG13" i="25"/>
  <c r="BG14" i="25"/>
  <c r="BG15" i="25"/>
  <c r="BG16" i="25"/>
  <c r="BG17" i="25"/>
  <c r="BG18" i="25"/>
  <c r="BG19" i="25"/>
  <c r="BG20" i="25"/>
  <c r="BG21" i="25"/>
  <c r="BG22" i="25"/>
  <c r="BG23" i="25"/>
  <c r="BG24" i="25"/>
  <c r="BG25" i="25"/>
  <c r="BG26" i="25"/>
  <c r="BG27" i="25"/>
  <c r="BG28" i="25"/>
  <c r="D31" i="25"/>
  <c r="D32" i="25"/>
  <c r="D33" i="25"/>
  <c r="D34" i="25"/>
  <c r="D35" i="25"/>
  <c r="D36" i="25"/>
  <c r="D30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11" i="25"/>
  <c r="BG11" i="25"/>
  <c r="L36" i="25"/>
  <c r="L35" i="25"/>
  <c r="L34" i="25"/>
  <c r="L33" i="25"/>
  <c r="L32" i="25"/>
  <c r="L31" i="25"/>
  <c r="L30" i="25"/>
  <c r="L28" i="25"/>
  <c r="L27" i="25"/>
  <c r="L26" i="25"/>
  <c r="L25" i="25"/>
  <c r="L24" i="25"/>
  <c r="L23" i="25"/>
  <c r="L22" i="25"/>
  <c r="L21" i="25"/>
  <c r="L20" i="25"/>
  <c r="L19" i="25"/>
  <c r="L18" i="25"/>
  <c r="L17" i="25"/>
  <c r="L16" i="25"/>
  <c r="L15" i="25"/>
  <c r="L14" i="25"/>
  <c r="L13" i="25"/>
  <c r="L12" i="25"/>
  <c r="L11" i="25"/>
  <c r="L40" i="25" s="1"/>
  <c r="L41" i="25" s="1"/>
  <c r="M41" i="25" s="1"/>
  <c r="BN30" i="24"/>
  <c r="BL25" i="24"/>
  <c r="BL26" i="24"/>
  <c r="BL27" i="24"/>
  <c r="BL28" i="24"/>
  <c r="BL29" i="24"/>
  <c r="BL24" i="24"/>
  <c r="BL15" i="24"/>
  <c r="BL16" i="24"/>
  <c r="BL17" i="24"/>
  <c r="BL18" i="24"/>
  <c r="BL19" i="24"/>
  <c r="BL20" i="24"/>
  <c r="BL21" i="24"/>
  <c r="BL22" i="24"/>
  <c r="BL23" i="24"/>
  <c r="BL14" i="24"/>
  <c r="I25" i="24"/>
  <c r="I26" i="24"/>
  <c r="I27" i="24"/>
  <c r="I28" i="24"/>
  <c r="I29" i="24"/>
  <c r="I24" i="24"/>
  <c r="I13" i="24"/>
  <c r="K25" i="24"/>
  <c r="K26" i="24"/>
  <c r="K27" i="24"/>
  <c r="K28" i="24"/>
  <c r="K29" i="24"/>
  <c r="J29" i="24" s="1"/>
  <c r="K24" i="24"/>
  <c r="J24" i="24" s="1"/>
  <c r="K15" i="24"/>
  <c r="K16" i="24"/>
  <c r="K17" i="24"/>
  <c r="K18" i="24"/>
  <c r="K19" i="24"/>
  <c r="K20" i="24"/>
  <c r="K21" i="24"/>
  <c r="K22" i="24"/>
  <c r="K23" i="24"/>
  <c r="K14" i="24"/>
  <c r="Q13" i="24"/>
  <c r="Q30" i="24" s="1"/>
  <c r="J25" i="24"/>
  <c r="J26" i="24"/>
  <c r="J27" i="24"/>
  <c r="J28" i="24"/>
  <c r="H15" i="28"/>
  <c r="I30" i="24"/>
  <c r="H30" i="24"/>
  <c r="G30" i="24"/>
  <c r="F30" i="24"/>
  <c r="E30" i="24"/>
  <c r="BG15" i="28" l="1"/>
  <c r="L11" i="28"/>
  <c r="BG11" i="28"/>
  <c r="M12" i="27"/>
  <c r="I38" i="27"/>
  <c r="I59" i="27" s="1"/>
  <c r="BH36" i="27"/>
  <c r="BH22" i="27"/>
  <c r="BH35" i="27"/>
  <c r="BH21" i="27"/>
  <c r="BH34" i="27"/>
  <c r="BH20" i="27"/>
  <c r="BH33" i="27"/>
  <c r="BH19" i="27"/>
  <c r="BH32" i="27"/>
  <c r="BH18" i="27"/>
  <c r="BN29" i="24"/>
  <c r="BM29" i="24"/>
  <c r="L29" i="24" s="1"/>
  <c r="BN26" i="24"/>
  <c r="BM26" i="24"/>
  <c r="L26" i="24" s="1"/>
  <c r="M59" i="27" l="1"/>
  <c r="M11" i="27"/>
  <c r="BO29" i="24"/>
  <c r="BP29" i="24" s="1"/>
  <c r="BO26" i="24"/>
  <c r="BP26" i="24" s="1"/>
  <c r="BN25" i="24"/>
  <c r="BN27" i="24"/>
  <c r="BN28" i="24"/>
  <c r="BN24" i="24"/>
  <c r="BM25" i="24"/>
  <c r="L25" i="24" s="1"/>
  <c r="BM27" i="24"/>
  <c r="L27" i="24" s="1"/>
  <c r="BM28" i="24"/>
  <c r="L28" i="24" s="1"/>
  <c r="BM24" i="24"/>
  <c r="L24" i="24" s="1"/>
  <c r="BN15" i="24"/>
  <c r="BN16" i="24"/>
  <c r="BN17" i="24"/>
  <c r="BN18" i="24"/>
  <c r="BN19" i="24"/>
  <c r="BN20" i="24"/>
  <c r="BN21" i="24"/>
  <c r="BN22" i="24"/>
  <c r="BN23" i="24"/>
  <c r="BM15" i="24"/>
  <c r="BM16" i="24"/>
  <c r="BM17" i="24"/>
  <c r="BM18" i="24"/>
  <c r="BM19" i="24"/>
  <c r="BM20" i="24"/>
  <c r="BM21" i="24"/>
  <c r="BM22" i="24"/>
  <c r="BM23" i="24"/>
  <c r="BN14" i="24"/>
  <c r="BM14" i="24" l="1"/>
  <c r="BN13" i="24" l="1"/>
  <c r="BM13" i="24"/>
  <c r="BL13" i="24"/>
  <c r="BL30" i="24" s="1"/>
  <c r="BI13" i="24"/>
  <c r="BG13" i="24"/>
  <c r="BG30" i="24" s="1"/>
  <c r="BF13" i="24"/>
  <c r="BF30" i="24" s="1"/>
  <c r="BE13" i="24"/>
  <c r="BC13" i="24"/>
  <c r="BC30" i="24" s="1"/>
  <c r="BB13" i="24"/>
  <c r="BB30" i="24" s="1"/>
  <c r="BA13" i="24"/>
  <c r="AY13" i="24"/>
  <c r="AY30" i="24" s="1"/>
  <c r="AX13" i="24"/>
  <c r="AX30" i="24" s="1"/>
  <c r="AW13" i="24"/>
  <c r="AU13" i="24"/>
  <c r="AU30" i="24" s="1"/>
  <c r="AT13" i="24"/>
  <c r="AT30" i="24" s="1"/>
  <c r="AS13" i="24"/>
  <c r="AQ13" i="24"/>
  <c r="AQ30" i="24" s="1"/>
  <c r="AP13" i="24"/>
  <c r="AP30" i="24" s="1"/>
  <c r="AO13" i="24"/>
  <c r="AM13" i="24"/>
  <c r="AM30" i="24" s="1"/>
  <c r="AL13" i="24"/>
  <c r="AL30" i="24" s="1"/>
  <c r="AK13" i="24"/>
  <c r="AI13" i="24"/>
  <c r="AI30" i="24" s="1"/>
  <c r="AH13" i="24"/>
  <c r="AH30" i="24" s="1"/>
  <c r="AG13" i="24"/>
  <c r="AE13" i="24"/>
  <c r="AE30" i="24" s="1"/>
  <c r="AD13" i="24"/>
  <c r="AD30" i="24" s="1"/>
  <c r="AC13" i="24"/>
  <c r="AA13" i="24"/>
  <c r="AA30" i="24" s="1"/>
  <c r="Z13" i="24"/>
  <c r="Z30" i="24" s="1"/>
  <c r="Y13" i="24"/>
  <c r="W13" i="24"/>
  <c r="W30" i="24" s="1"/>
  <c r="V13" i="24"/>
  <c r="V30" i="24" s="1"/>
  <c r="U13" i="24"/>
  <c r="S13" i="24"/>
  <c r="S30" i="24" s="1"/>
  <c r="R13" i="24"/>
  <c r="R30" i="24" s="1"/>
  <c r="M13" i="24"/>
  <c r="M30" i="24" s="1"/>
  <c r="P13" i="24"/>
  <c r="P30" i="24" s="1"/>
  <c r="N13" i="24"/>
  <c r="N30" i="24" s="1"/>
  <c r="BE11" i="28"/>
  <c r="BF11" i="28"/>
  <c r="BH13" i="28"/>
  <c r="BI13" i="28"/>
  <c r="BH14" i="28"/>
  <c r="BI14" i="28"/>
  <c r="H16" i="28"/>
  <c r="L16" i="28" s="1"/>
  <c r="I17" i="28"/>
  <c r="K18" i="28"/>
  <c r="M15" i="28"/>
  <c r="N15" i="28"/>
  <c r="P15" i="28"/>
  <c r="Q15" i="28"/>
  <c r="R15" i="28"/>
  <c r="T15" i="28"/>
  <c r="U15" i="28"/>
  <c r="V15" i="28"/>
  <c r="X15" i="28"/>
  <c r="Y15" i="28"/>
  <c r="Z15" i="28"/>
  <c r="AB15" i="28"/>
  <c r="AC15" i="28"/>
  <c r="AD15" i="28"/>
  <c r="AF15" i="28"/>
  <c r="AG15" i="28"/>
  <c r="AH15" i="28"/>
  <c r="AJ15" i="28"/>
  <c r="AK15" i="28"/>
  <c r="AL15" i="28"/>
  <c r="AN15" i="28"/>
  <c r="AO15" i="28"/>
  <c r="AP15" i="28"/>
  <c r="AR15" i="28"/>
  <c r="AS15" i="28"/>
  <c r="AT15" i="28"/>
  <c r="AV15" i="28"/>
  <c r="AW15" i="28"/>
  <c r="AX15" i="28"/>
  <c r="AZ15" i="28"/>
  <c r="BA15" i="28"/>
  <c r="BB15" i="28"/>
  <c r="BD15" i="28"/>
  <c r="BE15" i="28"/>
  <c r="BF15" i="28"/>
  <c r="BO23" i="24"/>
  <c r="BP23" i="24" s="1"/>
  <c r="BH15" i="28" l="1"/>
  <c r="BH11" i="28"/>
  <c r="BI15" i="28"/>
  <c r="BI11" i="28"/>
  <c r="D11" i="28"/>
  <c r="D15" i="28" s="1"/>
  <c r="L13" i="24"/>
  <c r="L30" i="24" s="1"/>
  <c r="BM30" i="24"/>
  <c r="P18" i="28"/>
  <c r="T18" i="28" s="1"/>
  <c r="X18" i="28" s="1"/>
  <c r="AB18" i="28" s="1"/>
  <c r="AF18" i="28" s="1"/>
  <c r="AJ18" i="28" s="1"/>
  <c r="AN18" i="28" s="1"/>
  <c r="AR18" i="28" s="1"/>
  <c r="AV18" i="28" s="1"/>
  <c r="AZ18" i="28" s="1"/>
  <c r="BD18" i="28" s="1"/>
  <c r="BF18" i="28" s="1"/>
  <c r="Q16" i="28"/>
  <c r="U16" i="28" s="1"/>
  <c r="Y16" i="28" s="1"/>
  <c r="AC16" i="28" s="1"/>
  <c r="AG16" i="28" s="1"/>
  <c r="AK16" i="28" s="1"/>
  <c r="AO16" i="28" s="1"/>
  <c r="AS16" i="28" s="1"/>
  <c r="AW16" i="28" s="1"/>
  <c r="BA16" i="28" s="1"/>
  <c r="N17" i="28"/>
  <c r="R17" i="28" s="1"/>
  <c r="V17" i="28" s="1"/>
  <c r="Z17" i="28" s="1"/>
  <c r="AD17" i="28" s="1"/>
  <c r="AH17" i="28" s="1"/>
  <c r="AL17" i="28" s="1"/>
  <c r="AP17" i="28" s="1"/>
  <c r="AT17" i="28" s="1"/>
  <c r="AX17" i="28" s="1"/>
  <c r="BB17" i="28" s="1"/>
  <c r="BE17" i="28" s="1"/>
  <c r="BJ41" i="27"/>
  <c r="BK41" i="27"/>
  <c r="BJ42" i="27"/>
  <c r="BK42" i="27"/>
  <c r="BJ43" i="27"/>
  <c r="BK43" i="27"/>
  <c r="U30" i="24" l="1"/>
  <c r="BH47" i="27"/>
  <c r="BA40" i="25"/>
  <c r="AO39" i="25"/>
  <c r="AG40" i="25"/>
  <c r="U39" i="25"/>
  <c r="Q40" i="25"/>
  <c r="BK45" i="27"/>
  <c r="BK44" i="27" s="1"/>
  <c r="BK37" i="27"/>
  <c r="BK36" i="27"/>
  <c r="BK35" i="27"/>
  <c r="BK34" i="27"/>
  <c r="BK33" i="27"/>
  <c r="BK32" i="27"/>
  <c r="BK31" i="27"/>
  <c r="BK30" i="27"/>
  <c r="BK29" i="27"/>
  <c r="BK28" i="27"/>
  <c r="BK27" i="27"/>
  <c r="BK26" i="27"/>
  <c r="BK25" i="27"/>
  <c r="BK24" i="27"/>
  <c r="BK23" i="27"/>
  <c r="BK22" i="27"/>
  <c r="BK21" i="27"/>
  <c r="BK20" i="27"/>
  <c r="BK19" i="27"/>
  <c r="BK18" i="27"/>
  <c r="BK17" i="27"/>
  <c r="BK16" i="27"/>
  <c r="BK15" i="27"/>
  <c r="BK14" i="27"/>
  <c r="BJ45" i="27"/>
  <c r="BJ44" i="27" s="1"/>
  <c r="BJ37" i="27"/>
  <c r="BJ36" i="27"/>
  <c r="BJ35" i="27"/>
  <c r="BJ34" i="27"/>
  <c r="BJ33" i="27"/>
  <c r="BJ32" i="27"/>
  <c r="BJ31" i="27"/>
  <c r="BJ30" i="27"/>
  <c r="BJ29" i="27"/>
  <c r="BJ28" i="27"/>
  <c r="BJ27" i="27"/>
  <c r="BJ26" i="27"/>
  <c r="BJ25" i="27"/>
  <c r="BJ24" i="27"/>
  <c r="BJ23" i="27"/>
  <c r="BJ22" i="27"/>
  <c r="BJ21" i="27"/>
  <c r="BJ20" i="27"/>
  <c r="BJ19" i="27"/>
  <c r="BJ18" i="27"/>
  <c r="BJ17" i="27"/>
  <c r="BJ16" i="27"/>
  <c r="BJ15" i="27"/>
  <c r="BJ14" i="27"/>
  <c r="BK13" i="27"/>
  <c r="BJ13" i="27"/>
  <c r="K11" i="27"/>
  <c r="P11" i="27"/>
  <c r="T11" i="27"/>
  <c r="X11" i="27"/>
  <c r="AB11" i="27"/>
  <c r="AF11" i="27"/>
  <c r="AJ11" i="27"/>
  <c r="AN11" i="27"/>
  <c r="AR11" i="27"/>
  <c r="AV11" i="27"/>
  <c r="AZ11" i="27"/>
  <c r="BD11" i="27"/>
  <c r="K12" i="27"/>
  <c r="P12" i="27"/>
  <c r="T12" i="27"/>
  <c r="X12" i="27"/>
  <c r="AB12" i="27"/>
  <c r="AF12" i="27"/>
  <c r="AJ12" i="27"/>
  <c r="AN12" i="27"/>
  <c r="AR12" i="27"/>
  <c r="AV12" i="27"/>
  <c r="AZ12" i="27"/>
  <c r="BD12" i="27"/>
  <c r="BF12" i="27"/>
  <c r="BG12" i="27"/>
  <c r="BI12" i="27"/>
  <c r="I12" i="27"/>
  <c r="I11" i="27" s="1"/>
  <c r="N12" i="27"/>
  <c r="N11" i="27" s="1"/>
  <c r="O12" i="27"/>
  <c r="O11" i="27" s="1"/>
  <c r="R12" i="27"/>
  <c r="R11" i="27" s="1"/>
  <c r="W12" i="27"/>
  <c r="W11" i="27" s="1"/>
  <c r="Y12" i="27"/>
  <c r="Y11" i="27" s="1"/>
  <c r="Z12" i="27"/>
  <c r="Z11" i="27" s="1"/>
  <c r="AE12" i="27"/>
  <c r="AE11" i="27" s="1"/>
  <c r="AH12" i="27"/>
  <c r="AH11" i="27" s="1"/>
  <c r="AI12" i="27"/>
  <c r="AI11" i="27" s="1"/>
  <c r="AM12" i="27"/>
  <c r="AM11" i="27" s="1"/>
  <c r="AP12" i="27"/>
  <c r="AP11" i="27" s="1"/>
  <c r="AS12" i="27"/>
  <c r="AS11" i="27" s="1"/>
  <c r="AT12" i="27"/>
  <c r="AT11" i="27" s="1"/>
  <c r="AU12" i="27"/>
  <c r="AU11" i="27" s="1"/>
  <c r="AX12" i="27"/>
  <c r="AX11" i="27" s="1"/>
  <c r="BC12" i="27"/>
  <c r="BC11" i="27" s="1"/>
  <c r="BE12" i="27"/>
  <c r="BE11" i="27" s="1"/>
  <c r="V12" i="27"/>
  <c r="V11" i="27" s="1"/>
  <c r="AG12" i="27"/>
  <c r="AG11" i="27" s="1"/>
  <c r="AQ12" i="27"/>
  <c r="AQ11" i="27" s="1"/>
  <c r="BA12" i="27"/>
  <c r="BA11" i="27" s="1"/>
  <c r="BB12" i="27"/>
  <c r="BB11" i="27" s="1"/>
  <c r="S12" i="27"/>
  <c r="S11" i="27" s="1"/>
  <c r="AC12" i="27"/>
  <c r="AC11" i="27" s="1"/>
  <c r="AD12" i="27"/>
  <c r="AD11" i="27" s="1"/>
  <c r="AO12" i="27"/>
  <c r="AO11" i="27" s="1"/>
  <c r="AY12" i="27"/>
  <c r="AY11" i="27" s="1"/>
  <c r="AA12" i="27"/>
  <c r="AA11" i="27" s="1"/>
  <c r="AK12" i="27"/>
  <c r="AK11" i="27" s="1"/>
  <c r="AL12" i="27"/>
  <c r="AL11" i="27" s="1"/>
  <c r="AW12" i="27"/>
  <c r="AW11" i="27" s="1"/>
  <c r="D40" i="27"/>
  <c r="I40" i="27"/>
  <c r="R40" i="27"/>
  <c r="AD40" i="27"/>
  <c r="AE40" i="27"/>
  <c r="AL40" i="27"/>
  <c r="AM40" i="27"/>
  <c r="AP40" i="27"/>
  <c r="AX40" i="27"/>
  <c r="BF40" i="27"/>
  <c r="BG40" i="27"/>
  <c r="BI40" i="27"/>
  <c r="C40" i="27"/>
  <c r="J40" i="27"/>
  <c r="L40" i="27"/>
  <c r="O40" i="27"/>
  <c r="Q40" i="27"/>
  <c r="S40" i="27"/>
  <c r="U40" i="27"/>
  <c r="Y40" i="27"/>
  <c r="Z40" i="27"/>
  <c r="AA40" i="27"/>
  <c r="AC40" i="27"/>
  <c r="AG40" i="27"/>
  <c r="AI40" i="27"/>
  <c r="AK40" i="27"/>
  <c r="AO40" i="27"/>
  <c r="AQ40" i="27"/>
  <c r="AS40" i="27"/>
  <c r="AT40" i="27"/>
  <c r="AU40" i="27"/>
  <c r="AW40" i="27"/>
  <c r="AY40" i="27"/>
  <c r="BA40" i="27"/>
  <c r="BE40" i="27"/>
  <c r="V40" i="27"/>
  <c r="W40" i="27"/>
  <c r="AH40" i="27"/>
  <c r="BB40" i="27"/>
  <c r="BC40" i="27"/>
  <c r="C44" i="27"/>
  <c r="J44" i="27"/>
  <c r="K44" i="27"/>
  <c r="K40" i="27" s="1"/>
  <c r="L44" i="27"/>
  <c r="O44" i="27"/>
  <c r="P44" i="27"/>
  <c r="P40" i="27" s="1"/>
  <c r="Q44" i="27"/>
  <c r="S44" i="27"/>
  <c r="T44" i="27"/>
  <c r="T40" i="27" s="1"/>
  <c r="U44" i="27"/>
  <c r="W44" i="27"/>
  <c r="X44" i="27"/>
  <c r="X40" i="27" s="1"/>
  <c r="Y44" i="27"/>
  <c r="AA44" i="27"/>
  <c r="AB44" i="27"/>
  <c r="AB40" i="27" s="1"/>
  <c r="AC44" i="27"/>
  <c r="AE44" i="27"/>
  <c r="AF44" i="27"/>
  <c r="AF40" i="27" s="1"/>
  <c r="AG44" i="27"/>
  <c r="AI44" i="27"/>
  <c r="AJ44" i="27"/>
  <c r="AJ40" i="27" s="1"/>
  <c r="AK44" i="27"/>
  <c r="AM44" i="27"/>
  <c r="AN44" i="27"/>
  <c r="AN40" i="27" s="1"/>
  <c r="AO44" i="27"/>
  <c r="AQ44" i="27"/>
  <c r="AR44" i="27"/>
  <c r="AR40" i="27" s="1"/>
  <c r="AS44" i="27"/>
  <c r="AU44" i="27"/>
  <c r="AV44" i="27"/>
  <c r="AV40" i="27" s="1"/>
  <c r="AW44" i="27"/>
  <c r="AY44" i="27"/>
  <c r="AZ44" i="27"/>
  <c r="AZ40" i="27" s="1"/>
  <c r="BA44" i="27"/>
  <c r="BC44" i="27"/>
  <c r="BD44" i="27"/>
  <c r="BD40" i="27" s="1"/>
  <c r="BE44" i="27"/>
  <c r="BF44" i="27"/>
  <c r="BG44" i="27"/>
  <c r="BI44" i="27"/>
  <c r="D44" i="27"/>
  <c r="AL44" i="27"/>
  <c r="C46" i="27"/>
  <c r="I46" i="27"/>
  <c r="J46" i="27"/>
  <c r="K46" i="27"/>
  <c r="L46" i="27"/>
  <c r="N46" i="27"/>
  <c r="O46" i="27"/>
  <c r="P46" i="27"/>
  <c r="Q46" i="27"/>
  <c r="R46" i="27"/>
  <c r="S46" i="27"/>
  <c r="T46" i="27"/>
  <c r="U46" i="27"/>
  <c r="W46" i="27"/>
  <c r="X46" i="27"/>
  <c r="Y46" i="27"/>
  <c r="Z46" i="27"/>
  <c r="AA46" i="27"/>
  <c r="AB46" i="27"/>
  <c r="AC46" i="27"/>
  <c r="AD46" i="27"/>
  <c r="AE46" i="27"/>
  <c r="AF46" i="27"/>
  <c r="AG46" i="27"/>
  <c r="AI46" i="27"/>
  <c r="AJ46" i="27"/>
  <c r="AK46" i="27"/>
  <c r="AL46" i="27"/>
  <c r="AM46" i="27"/>
  <c r="AN46" i="27"/>
  <c r="AO46" i="27"/>
  <c r="AP46" i="27"/>
  <c r="AQ46" i="27"/>
  <c r="AR46" i="27"/>
  <c r="AS46" i="27"/>
  <c r="AU46" i="27"/>
  <c r="AV46" i="27"/>
  <c r="AW46" i="27"/>
  <c r="AX46" i="27"/>
  <c r="AY46" i="27"/>
  <c r="AZ46" i="27"/>
  <c r="BA46" i="27"/>
  <c r="BC46" i="27"/>
  <c r="BD46" i="27"/>
  <c r="BE46" i="27"/>
  <c r="BF46" i="27"/>
  <c r="BG46" i="27"/>
  <c r="BI46" i="27"/>
  <c r="BJ47" i="27"/>
  <c r="BK47" i="27"/>
  <c r="BJ48" i="27"/>
  <c r="BK48" i="27"/>
  <c r="BJ49" i="27"/>
  <c r="BK49" i="27"/>
  <c r="BJ50" i="27"/>
  <c r="BK50" i="27"/>
  <c r="BJ51" i="27"/>
  <c r="BK51" i="27"/>
  <c r="BJ52" i="27"/>
  <c r="BK52" i="27"/>
  <c r="BH53" i="27"/>
  <c r="BJ53" i="27"/>
  <c r="BK53" i="27"/>
  <c r="BJ54" i="27"/>
  <c r="BK54" i="27"/>
  <c r="BJ55" i="27"/>
  <c r="BK55" i="27"/>
  <c r="BJ56" i="27"/>
  <c r="BK56" i="27"/>
  <c r="BJ57" i="27"/>
  <c r="BK57" i="27"/>
  <c r="BJ58" i="27"/>
  <c r="BK58" i="27"/>
  <c r="K59" i="27"/>
  <c r="M40" i="25"/>
  <c r="Q39" i="25"/>
  <c r="Y39" i="25"/>
  <c r="AC39" i="25"/>
  <c r="AG39" i="25"/>
  <c r="AK40" i="25"/>
  <c r="AS40" i="25"/>
  <c r="AW39" i="25"/>
  <c r="H37" i="25"/>
  <c r="I37" i="25"/>
  <c r="K37" i="25"/>
  <c r="M37" i="25"/>
  <c r="N37" i="25"/>
  <c r="P37" i="25"/>
  <c r="Q37" i="25"/>
  <c r="R37" i="25"/>
  <c r="T37" i="25"/>
  <c r="U37" i="25"/>
  <c r="V37" i="25"/>
  <c r="X37" i="25"/>
  <c r="Y37" i="25"/>
  <c r="Z37" i="25"/>
  <c r="AB37" i="25"/>
  <c r="AC37" i="25"/>
  <c r="AD37" i="25"/>
  <c r="AF37" i="25"/>
  <c r="AG37" i="25"/>
  <c r="AH37" i="25"/>
  <c r="AJ37" i="25"/>
  <c r="AK37" i="25"/>
  <c r="AL37" i="25"/>
  <c r="AN37" i="25"/>
  <c r="AO37" i="25"/>
  <c r="AP37" i="25"/>
  <c r="AR37" i="25"/>
  <c r="AS37" i="25"/>
  <c r="AT37" i="25"/>
  <c r="AV37" i="25"/>
  <c r="AW37" i="25"/>
  <c r="AX37" i="25"/>
  <c r="AZ37" i="25"/>
  <c r="BA37" i="25"/>
  <c r="BB37" i="25"/>
  <c r="BD37" i="25"/>
  <c r="BE37" i="25"/>
  <c r="BF37" i="25"/>
  <c r="H38" i="25"/>
  <c r="I38" i="25"/>
  <c r="K38" i="25"/>
  <c r="M38" i="25"/>
  <c r="N38" i="25"/>
  <c r="P38" i="25"/>
  <c r="Q38" i="25"/>
  <c r="R38" i="25"/>
  <c r="T38" i="25"/>
  <c r="U38" i="25"/>
  <c r="V38" i="25"/>
  <c r="X38" i="25"/>
  <c r="Y38" i="25"/>
  <c r="Z38" i="25"/>
  <c r="AB38" i="25"/>
  <c r="AC38" i="25"/>
  <c r="AD38" i="25"/>
  <c r="AF38" i="25"/>
  <c r="AG38" i="25"/>
  <c r="AH38" i="25"/>
  <c r="AJ38" i="25"/>
  <c r="AK38" i="25"/>
  <c r="AL38" i="25"/>
  <c r="AN38" i="25"/>
  <c r="AO38" i="25"/>
  <c r="AP38" i="25"/>
  <c r="AR38" i="25"/>
  <c r="AS38" i="25"/>
  <c r="AT38" i="25"/>
  <c r="AV38" i="25"/>
  <c r="AW38" i="25"/>
  <c r="AX38" i="25"/>
  <c r="AZ38" i="25"/>
  <c r="BA38" i="25"/>
  <c r="BB38" i="25"/>
  <c r="BD38" i="25"/>
  <c r="BE38" i="25"/>
  <c r="BF38" i="25"/>
  <c r="I39" i="25"/>
  <c r="K39" i="25"/>
  <c r="N39" i="25"/>
  <c r="P39" i="25"/>
  <c r="R39" i="25"/>
  <c r="T39" i="25"/>
  <c r="V39" i="25"/>
  <c r="X39" i="25"/>
  <c r="Z39" i="25"/>
  <c r="AB39" i="25"/>
  <c r="AD39" i="25"/>
  <c r="AF39" i="25"/>
  <c r="AH39" i="25"/>
  <c r="AJ39" i="25"/>
  <c r="AL39" i="25"/>
  <c r="AN39" i="25"/>
  <c r="AP39" i="25"/>
  <c r="AR39" i="25"/>
  <c r="AT39" i="25"/>
  <c r="AV39" i="25"/>
  <c r="AX39" i="25"/>
  <c r="AZ39" i="25"/>
  <c r="BB39" i="25"/>
  <c r="BD39" i="25"/>
  <c r="BE39" i="25"/>
  <c r="BF39" i="25"/>
  <c r="D40" i="25"/>
  <c r="I40" i="25"/>
  <c r="I42" i="25" s="1"/>
  <c r="K40" i="25"/>
  <c r="K43" i="25" s="1"/>
  <c r="N40" i="25"/>
  <c r="P40" i="25"/>
  <c r="R40" i="25"/>
  <c r="T40" i="25"/>
  <c r="V40" i="25"/>
  <c r="X40" i="25"/>
  <c r="Z40" i="25"/>
  <c r="AB40" i="25"/>
  <c r="AD40" i="25"/>
  <c r="AF40" i="25"/>
  <c r="AH40" i="25"/>
  <c r="AJ40" i="25"/>
  <c r="AL40" i="25"/>
  <c r="AN40" i="25"/>
  <c r="AP40" i="25"/>
  <c r="AR40" i="25"/>
  <c r="AT40" i="25"/>
  <c r="AV40" i="25"/>
  <c r="AX40" i="25"/>
  <c r="AZ40" i="25"/>
  <c r="BB40" i="25"/>
  <c r="BD40" i="25"/>
  <c r="BE40" i="25"/>
  <c r="BF40" i="25"/>
  <c r="BO22" i="24"/>
  <c r="BP22" i="24" s="1"/>
  <c r="BO28" i="24"/>
  <c r="BP28" i="24" s="1"/>
  <c r="BO27" i="24"/>
  <c r="BP27" i="24" s="1"/>
  <c r="BO25" i="24"/>
  <c r="BP25" i="24" s="1"/>
  <c r="BO24" i="24" l="1"/>
  <c r="BF11" i="27"/>
  <c r="BF59" i="27" s="1"/>
  <c r="N42" i="25"/>
  <c r="BH54" i="27"/>
  <c r="AH46" i="27"/>
  <c r="BH55" i="27"/>
  <c r="BH56" i="27"/>
  <c r="BH48" i="27"/>
  <c r="E46" i="27"/>
  <c r="BH57" i="27"/>
  <c r="BH49" i="27"/>
  <c r="AT46" i="27"/>
  <c r="BK46" i="27"/>
  <c r="BH58" i="27"/>
  <c r="BH50" i="27"/>
  <c r="BH51" i="27"/>
  <c r="BJ46" i="27"/>
  <c r="BH52" i="27"/>
  <c r="BB46" i="27"/>
  <c r="AK39" i="25"/>
  <c r="R42" i="25"/>
  <c r="V42" i="25" s="1"/>
  <c r="Z42" i="25" s="1"/>
  <c r="AD42" i="25" s="1"/>
  <c r="AH42" i="25" s="1"/>
  <c r="AL42" i="25" s="1"/>
  <c r="AP42" i="25" s="1"/>
  <c r="AT42" i="25" s="1"/>
  <c r="AX42" i="25" s="1"/>
  <c r="BB42" i="25" s="1"/>
  <c r="BE42" i="25" s="1"/>
  <c r="P43" i="25"/>
  <c r="T43" i="25" s="1"/>
  <c r="X43" i="25" s="1"/>
  <c r="AB43" i="25" s="1"/>
  <c r="AF43" i="25" s="1"/>
  <c r="AJ43" i="25" s="1"/>
  <c r="AN43" i="25" s="1"/>
  <c r="AR43" i="25" s="1"/>
  <c r="AV43" i="25" s="1"/>
  <c r="AZ43" i="25" s="1"/>
  <c r="BD43" i="25" s="1"/>
  <c r="BF43" i="25" s="1"/>
  <c r="AC40" i="25"/>
  <c r="H39" i="25"/>
  <c r="Y40" i="25"/>
  <c r="AW40" i="25"/>
  <c r="BA39" i="25"/>
  <c r="U40" i="25"/>
  <c r="AO40" i="25"/>
  <c r="E44" i="27"/>
  <c r="C12" i="27"/>
  <c r="C11" i="27" s="1"/>
  <c r="C59" i="27" s="1"/>
  <c r="E40" i="27"/>
  <c r="D12" i="27"/>
  <c r="D11" i="27" s="1"/>
  <c r="D59" i="27" s="1"/>
  <c r="BI11" i="27"/>
  <c r="BG11" i="27"/>
  <c r="BG59" i="27" s="1"/>
  <c r="BK12" i="27"/>
  <c r="I44" i="27"/>
  <c r="I60" i="27" s="1"/>
  <c r="M60" i="27" s="1"/>
  <c r="N60" i="27" s="1"/>
  <c r="BH40" i="27"/>
  <c r="U12" i="27"/>
  <c r="U11" i="27" s="1"/>
  <c r="L12" i="27"/>
  <c r="L11" i="27" s="1"/>
  <c r="L62" i="27" s="1"/>
  <c r="V46" i="27"/>
  <c r="AD44" i="27"/>
  <c r="Z44" i="27"/>
  <c r="J12" i="27"/>
  <c r="J11" i="27" s="1"/>
  <c r="J61" i="27" s="1"/>
  <c r="AH44" i="27"/>
  <c r="N40" i="27"/>
  <c r="BB44" i="27"/>
  <c r="V44" i="27"/>
  <c r="AX44" i="27"/>
  <c r="Q12" i="27"/>
  <c r="Q11" i="27" s="1"/>
  <c r="R44" i="27"/>
  <c r="AT44" i="27"/>
  <c r="N44" i="27"/>
  <c r="BK40" i="27"/>
  <c r="BJ12" i="27"/>
  <c r="AP44" i="27"/>
  <c r="BJ40" i="27"/>
  <c r="BH12" i="27"/>
  <c r="AS39" i="25"/>
  <c r="M39" i="25"/>
  <c r="H40" i="25"/>
  <c r="H41" i="25" s="1"/>
  <c r="Q41" i="25" s="1"/>
  <c r="BO18" i="24"/>
  <c r="BP18" i="24" s="1"/>
  <c r="BH46" i="27" l="1"/>
  <c r="O61" i="27"/>
  <c r="S61" i="27" s="1"/>
  <c r="W61" i="27" s="1"/>
  <c r="AA61" i="27" s="1"/>
  <c r="AE61" i="27" s="1"/>
  <c r="AI61" i="27" s="1"/>
  <c r="AM61" i="27" s="1"/>
  <c r="AQ61" i="27" s="1"/>
  <c r="AU61" i="27" s="1"/>
  <c r="AY61" i="27" s="1"/>
  <c r="BC61" i="27" s="1"/>
  <c r="U41" i="25"/>
  <c r="Y41" i="25" s="1"/>
  <c r="AC41" i="25" s="1"/>
  <c r="AG41" i="25" s="1"/>
  <c r="AK41" i="25" s="1"/>
  <c r="AO41" i="25" s="1"/>
  <c r="AS41" i="25" s="1"/>
  <c r="AW41" i="25" s="1"/>
  <c r="BA41" i="25" s="1"/>
  <c r="E12" i="27"/>
  <c r="E11" i="27" s="1"/>
  <c r="E59" i="27" s="1"/>
  <c r="BH11" i="27"/>
  <c r="BJ11" i="27"/>
  <c r="BH44" i="27"/>
  <c r="BK11" i="27"/>
  <c r="Q62" i="27"/>
  <c r="U62" i="27" s="1"/>
  <c r="Y62" i="27" s="1"/>
  <c r="AC62" i="27" s="1"/>
  <c r="AG62" i="27" s="1"/>
  <c r="AK62" i="27" s="1"/>
  <c r="AO62" i="27" s="1"/>
  <c r="AS62" i="27" s="1"/>
  <c r="AW62" i="27" s="1"/>
  <c r="BA62" i="27" s="1"/>
  <c r="BE62" i="27" s="1"/>
  <c r="BG40" i="25"/>
  <c r="BO19" i="24"/>
  <c r="BP19" i="24" s="1"/>
  <c r="BO15" i="24"/>
  <c r="BP15" i="24" s="1"/>
  <c r="BO20" i="24"/>
  <c r="BP20" i="24" s="1"/>
  <c r="AW30" i="24"/>
  <c r="AG30" i="24"/>
  <c r="BK13" i="24"/>
  <c r="BK30" i="24" s="1"/>
  <c r="BA30" i="24"/>
  <c r="AC30" i="24"/>
  <c r="BO21" i="24"/>
  <c r="BP21" i="24" s="1"/>
  <c r="BE30" i="24"/>
  <c r="Y30" i="24"/>
  <c r="BO17" i="24"/>
  <c r="BP17" i="24" s="1"/>
  <c r="AK30" i="24"/>
  <c r="BO16" i="24"/>
  <c r="BP16" i="24" s="1"/>
  <c r="BJ13" i="24"/>
  <c r="BJ30" i="24" s="1"/>
  <c r="AO30" i="24"/>
  <c r="BI30" i="24"/>
  <c r="AS30" i="24"/>
  <c r="M33" i="24"/>
  <c r="Q33" i="24" s="1"/>
  <c r="R33" i="24" s="1"/>
  <c r="BO14" i="24" l="1"/>
  <c r="K13" i="24"/>
  <c r="R60" i="27"/>
  <c r="O63" i="27"/>
  <c r="Q63" i="27"/>
  <c r="U63" i="27"/>
  <c r="P33" i="24"/>
  <c r="M37" i="24"/>
  <c r="AT34" i="24"/>
  <c r="BF35" i="24"/>
  <c r="AL35" i="24"/>
  <c r="BP38" i="24"/>
  <c r="BP33" i="24"/>
  <c r="V33" i="24"/>
  <c r="Z33" i="24" s="1"/>
  <c r="AD33" i="24" s="1"/>
  <c r="Z34" i="24"/>
  <c r="AH34" i="24"/>
  <c r="AX35" i="24"/>
  <c r="AP35" i="24"/>
  <c r="AD34" i="24"/>
  <c r="R35" i="24"/>
  <c r="R34" i="24"/>
  <c r="BB35" i="24"/>
  <c r="BB34" i="24"/>
  <c r="BP36" i="24"/>
  <c r="Z35" i="24"/>
  <c r="V35" i="24"/>
  <c r="V34" i="24"/>
  <c r="K30" i="24" l="1"/>
  <c r="J13" i="24"/>
  <c r="BO13" i="24"/>
  <c r="BO30" i="24" s="1"/>
  <c r="BP14" i="24"/>
  <c r="L11" i="24"/>
  <c r="K11" i="24"/>
  <c r="S63" i="27"/>
  <c r="V60" i="27"/>
  <c r="M36" i="24"/>
  <c r="M34" i="24"/>
  <c r="AL34" i="24"/>
  <c r="BF34" i="24"/>
  <c r="M35" i="24"/>
  <c r="U33" i="24"/>
  <c r="Y33" i="24" s="1"/>
  <c r="AT35" i="24"/>
  <c r="BP34" i="24"/>
  <c r="N33" i="24"/>
  <c r="S33" i="24" s="1"/>
  <c r="R36" i="24" s="1"/>
  <c r="AH35" i="24"/>
  <c r="AX34" i="24"/>
  <c r="AD35" i="24"/>
  <c r="AH33" i="24"/>
  <c r="AL33" i="24" s="1"/>
  <c r="AP33" i="24" s="1"/>
  <c r="AT33" i="24" s="1"/>
  <c r="AX33" i="24" s="1"/>
  <c r="BB33" i="24" s="1"/>
  <c r="BF33" i="24" s="1"/>
  <c r="AP34" i="24"/>
  <c r="BP13" i="24" l="1"/>
  <c r="J30" i="24"/>
  <c r="W63" i="27"/>
  <c r="Y63" i="27"/>
  <c r="Z60" i="27"/>
  <c r="AD60" i="27" s="1"/>
  <c r="AC33" i="24"/>
  <c r="AG33" i="24" s="1"/>
  <c r="W33" i="24"/>
  <c r="V36" i="24" s="1"/>
  <c r="R37" i="24"/>
  <c r="AA63" i="27" l="1"/>
  <c r="AC63" i="27"/>
  <c r="AA33" i="24"/>
  <c r="Z36" i="24" s="1"/>
  <c r="V37" i="24"/>
  <c r="AK33" i="24"/>
  <c r="AH60" i="27" l="1"/>
  <c r="AE63" i="27"/>
  <c r="AG63" i="27"/>
  <c r="Z37" i="24"/>
  <c r="AE33" i="24"/>
  <c r="AD36" i="24" s="1"/>
  <c r="AO33" i="24"/>
  <c r="AI33" i="24" l="1"/>
  <c r="AH37" i="24" s="1"/>
  <c r="AD37" i="24"/>
  <c r="AK63" i="27"/>
  <c r="AI63" i="27"/>
  <c r="AL60" i="27"/>
  <c r="AS33" i="24"/>
  <c r="AM33" i="24" l="1"/>
  <c r="AL37" i="24" s="1"/>
  <c r="AH36" i="24"/>
  <c r="AP60" i="27"/>
  <c r="AM63" i="27"/>
  <c r="AO63" i="27"/>
  <c r="AW33" i="24"/>
  <c r="AL36" i="24" l="1"/>
  <c r="AQ33" i="24"/>
  <c r="AU33" i="24" s="1"/>
  <c r="AT60" i="27"/>
  <c r="AQ63" i="27"/>
  <c r="AS63" i="27"/>
  <c r="BA33" i="24"/>
  <c r="AP36" i="24"/>
  <c r="AP37" i="24"/>
  <c r="AX60" i="27" l="1"/>
  <c r="AU63" i="27"/>
  <c r="AW63" i="27"/>
  <c r="BE33" i="24"/>
  <c r="AY33" i="24"/>
  <c r="AT37" i="24"/>
  <c r="AT36" i="24"/>
  <c r="BA63" i="27" l="1"/>
  <c r="BB60" i="27"/>
  <c r="AY63" i="27"/>
  <c r="AX37" i="24"/>
  <c r="AX36" i="24"/>
  <c r="BC33" i="24"/>
  <c r="BI33" i="24"/>
  <c r="BC63" i="27" l="1"/>
  <c r="BE63" i="27"/>
  <c r="BK33" i="24"/>
  <c r="BB36" i="24"/>
  <c r="BG33" i="24"/>
  <c r="BB37" i="24"/>
  <c r="BF36" i="24" l="1"/>
  <c r="BF37" i="24"/>
</calcChain>
</file>

<file path=xl/sharedStrings.xml><?xml version="1.0" encoding="utf-8"?>
<sst xmlns="http://schemas.openxmlformats.org/spreadsheetml/2006/main" count="669" uniqueCount="233">
  <si>
    <t>Production Support</t>
  </si>
  <si>
    <t>Project Administration</t>
  </si>
  <si>
    <t>Totals</t>
  </si>
  <si>
    <t>Department of Financial Services</t>
  </si>
  <si>
    <t>Annual</t>
  </si>
  <si>
    <t>Fiscal Year to Date</t>
  </si>
  <si>
    <t>Category
(Cost Area / Contract)</t>
  </si>
  <si>
    <t xml:space="preserve">Projected </t>
  </si>
  <si>
    <t xml:space="preserve">Incurred </t>
  </si>
  <si>
    <t xml:space="preserve">Paid </t>
  </si>
  <si>
    <t>Total CF
Incurred</t>
  </si>
  <si>
    <t>Total CF
Paid</t>
  </si>
  <si>
    <t>Projected 
FYTD</t>
  </si>
  <si>
    <t>Incurred 
FYTD</t>
  </si>
  <si>
    <t>Paid
FYTD</t>
  </si>
  <si>
    <t>Balance
(Projected - Incurred)</t>
  </si>
  <si>
    <t>% Remaining</t>
  </si>
  <si>
    <t>Released</t>
  </si>
  <si>
    <t>Unreleased</t>
  </si>
  <si>
    <t>Projected</t>
  </si>
  <si>
    <t>Release Remaining</t>
  </si>
  <si>
    <t>FLAIR System Replacement (100781)</t>
  </si>
  <si>
    <t>SSI Implementation Services (FP004)</t>
  </si>
  <si>
    <t>Facilities and Maintenance (FP004)</t>
  </si>
  <si>
    <t>Production Support (FP004)</t>
  </si>
  <si>
    <t>Production Support Administration</t>
  </si>
  <si>
    <t>Oracle Software and Maintenance (FP005)</t>
  </si>
  <si>
    <t>QA Support Services</t>
  </si>
  <si>
    <t>Contingency (100819)</t>
  </si>
  <si>
    <t>Salaries &amp; Benefits (010000)</t>
  </si>
  <si>
    <t>Risk Management Insurance (103241)</t>
  </si>
  <si>
    <t>DMS HR Transfer (107040)</t>
  </si>
  <si>
    <t>Running Totals</t>
  </si>
  <si>
    <t>Monthly Total Incurred/Total Projected</t>
  </si>
  <si>
    <t>Monthly Total Incurred/Total Projected (Variance)</t>
  </si>
  <si>
    <t>FYTD Total Incurred/Total Projected</t>
  </si>
  <si>
    <t>FYTD Total Incurred/Total Projected (Variance)</t>
  </si>
  <si>
    <t>Incurred</t>
  </si>
  <si>
    <t>Paid</t>
  </si>
  <si>
    <t>Total</t>
  </si>
  <si>
    <t>Footnotes:</t>
  </si>
  <si>
    <t>1</t>
  </si>
  <si>
    <t>Contractor hours were less than anticipated.</t>
  </si>
  <si>
    <t>2</t>
  </si>
  <si>
    <t>Incurred amounts were less than anticipated due to the timing of a planned purchase or acceptance of deliverables.</t>
  </si>
  <si>
    <t>3</t>
  </si>
  <si>
    <t>Incurred amounts were greater than anticipated due to the timing of a planned purchase or acceptance of deliverables.</t>
  </si>
  <si>
    <t>4</t>
  </si>
  <si>
    <t>Contractor hours were greater than anticipated.</t>
  </si>
  <si>
    <t>5</t>
  </si>
  <si>
    <t>July
Projection</t>
  </si>
  <si>
    <t>July
Accepted / 
Approved</t>
  </si>
  <si>
    <t>July
Paid</t>
  </si>
  <si>
    <t>August
Projection</t>
  </si>
  <si>
    <t>August
Accepted /
Approved</t>
  </si>
  <si>
    <t>August
Paid</t>
  </si>
  <si>
    <t>September
Projection</t>
  </si>
  <si>
    <t>September
Accepted /
Approved</t>
  </si>
  <si>
    <t>September
Paid</t>
  </si>
  <si>
    <t>October
Projection</t>
  </si>
  <si>
    <t>October
Accepted /
Approved</t>
  </si>
  <si>
    <t>October
Paid</t>
  </si>
  <si>
    <t>November
Projection</t>
  </si>
  <si>
    <t>November
Accepted /
Approved</t>
  </si>
  <si>
    <t>November
Paid</t>
  </si>
  <si>
    <t>December
Projection</t>
  </si>
  <si>
    <t>December
Accepted /
Approved</t>
  </si>
  <si>
    <t>December
 Paid</t>
  </si>
  <si>
    <t>January
Projection</t>
  </si>
  <si>
    <t>January
Accepted /
Approved</t>
  </si>
  <si>
    <t>January
Paid</t>
  </si>
  <si>
    <t>February
Projection</t>
  </si>
  <si>
    <t>February
Accepted /
Approved</t>
  </si>
  <si>
    <t>February
Paid</t>
  </si>
  <si>
    <t>March
Projection</t>
  </si>
  <si>
    <t>March
Accepted /
Approved</t>
  </si>
  <si>
    <t>March
Paid</t>
  </si>
  <si>
    <t>April
Projection</t>
  </si>
  <si>
    <t>April
Accepted /
Approved</t>
  </si>
  <si>
    <t>April
Paid</t>
  </si>
  <si>
    <t>May
Projection</t>
  </si>
  <si>
    <t>May
Accepted /
Approved</t>
  </si>
  <si>
    <t>May
Paid</t>
  </si>
  <si>
    <t>June
Projection</t>
  </si>
  <si>
    <t>June
Accepted /
Approved</t>
  </si>
  <si>
    <t>June
Paid</t>
  </si>
  <si>
    <t>CF Incurred</t>
  </si>
  <si>
    <t>CF Paid</t>
  </si>
  <si>
    <t>Total
Projection</t>
  </si>
  <si>
    <t>Projected FYTD</t>
  </si>
  <si>
    <t>Ref #</t>
  </si>
  <si>
    <t>Deliverable Name</t>
  </si>
  <si>
    <t>Implementation</t>
  </si>
  <si>
    <t>Prod Supp</t>
  </si>
  <si>
    <t>Monthly Facilities Expense</t>
  </si>
  <si>
    <t>AM Services</t>
  </si>
  <si>
    <t>Oracle OCI Costs</t>
  </si>
  <si>
    <t>Support Tools Maintenance</t>
  </si>
  <si>
    <t>Support Tools Purchase</t>
  </si>
  <si>
    <t xml:space="preserve">Implementation Total: </t>
  </si>
  <si>
    <t xml:space="preserve">Production Support Facilities Total: </t>
  </si>
  <si>
    <t xml:space="preserve">Production Support (No Facilities) Total: </t>
  </si>
  <si>
    <t>Monthly Totals</t>
  </si>
  <si>
    <t>Projected YTD</t>
  </si>
  <si>
    <t>Incurred YTD</t>
  </si>
  <si>
    <t>Paid YTD</t>
  </si>
  <si>
    <t>Program</t>
  </si>
  <si>
    <t>Tech Support</t>
  </si>
  <si>
    <t>Total Projection</t>
  </si>
  <si>
    <t xml:space="preserve">Projected
FYTD
</t>
  </si>
  <si>
    <t xml:space="preserve">
Incurred
FYTD
</t>
  </si>
  <si>
    <t xml:space="preserve">
Paid
FYTD
</t>
  </si>
  <si>
    <t>Current License Tech Support</t>
  </si>
  <si>
    <t>Micro Focus International LTD - Server Express COBOL for Unix for 1 Named User</t>
  </si>
  <si>
    <t>Oracle Business Intelligence (Analytics) Server Administrator</t>
  </si>
  <si>
    <t>Oracle Business Intelligence Management Pack</t>
  </si>
  <si>
    <t>Oracle Business Intelligence Suite Foundation Edition</t>
  </si>
  <si>
    <t>Oracle Data Integrator Enterprise Edition</t>
  </si>
  <si>
    <t>Oracle Data Visualization</t>
  </si>
  <si>
    <t>Oracle Managed File Transfer</t>
  </si>
  <si>
    <t>Oracle Management Pack for Oracle Data Integrator</t>
  </si>
  <si>
    <t>Oracle SOA Management Pack Enterprise Edition</t>
  </si>
  <si>
    <t>Oracle SOA Suite for Oracle Middleware</t>
  </si>
  <si>
    <t>Oracle WebLogic Server Management Pack Enterprise Edition</t>
  </si>
  <si>
    <t>Oracle WebLogic Suite</t>
  </si>
  <si>
    <t>New License Purchase and Tech Support</t>
  </si>
  <si>
    <t>PeopleSoft Enterprise Time and Labor</t>
  </si>
  <si>
    <t>Incurred FYTD</t>
  </si>
  <si>
    <t>Paid FYTD</t>
  </si>
  <si>
    <t>Support Services</t>
  </si>
  <si>
    <t>OCI</t>
  </si>
  <si>
    <t xml:space="preserve">PeopleSoft Enterprise Financials </t>
  </si>
  <si>
    <t xml:space="preserve">PeopleSoft Enterprise Treasury </t>
  </si>
  <si>
    <t>PeopleSoft Enterprise Expenses</t>
  </si>
  <si>
    <t>PeopleSoft Enterprise eSettlements</t>
  </si>
  <si>
    <t>PeopleSoft Enterprise Contracts</t>
  </si>
  <si>
    <t>PeopleSoft Enterprise Grants</t>
  </si>
  <si>
    <t>PeopleSoft Enterprise Project Costing</t>
  </si>
  <si>
    <t>PeopleSoft Enterprise Supplier Contract Management</t>
  </si>
  <si>
    <t>PeopleSoft Enterprise Purchasing</t>
  </si>
  <si>
    <t xml:space="preserve">PeopleSoft Enterprise Human Resources </t>
  </si>
  <si>
    <t xml:space="preserve">PeopleSoft Enterprise Payroll </t>
  </si>
  <si>
    <t xml:space="preserve">PeopleSoft Enterprise Time and Labor </t>
  </si>
  <si>
    <t>Additional Facilities</t>
  </si>
  <si>
    <t xml:space="preserve">OAC (DW/BI)
- DEV: $53,219.00
- Test: $63,779.00
- DR: $94,238.00
- Production: $194,227.00 </t>
  </si>
  <si>
    <t>Project Analytics (DW/BI)</t>
  </si>
  <si>
    <t>HR Analytics (DW/BI)</t>
  </si>
  <si>
    <t>Analytics</t>
  </si>
  <si>
    <t>Oracle Financial Analytics Fusion Edition (DW/BI)</t>
  </si>
  <si>
    <t>Assignment</t>
  </si>
  <si>
    <t xml:space="preserve">Total
Projected
</t>
  </si>
  <si>
    <t>Total Purchase/ Subscription</t>
  </si>
  <si>
    <t>Quote</t>
  </si>
  <si>
    <t>Quantity/Months</t>
  </si>
  <si>
    <t>Go-Live of Financials and Payroll Waves</t>
  </si>
  <si>
    <t>Description</t>
  </si>
  <si>
    <t>Reconciles to ALRR</t>
  </si>
  <si>
    <t>Total Paid/Total Release</t>
  </si>
  <si>
    <t>Total Release/Total Appropriation</t>
  </si>
  <si>
    <t>Total Paid/Total Projected FYTD</t>
  </si>
  <si>
    <t>Total Incurred/Total Projected FYTD</t>
  </si>
  <si>
    <t>July 2026</t>
  </si>
  <si>
    <t>August 2026</t>
  </si>
  <si>
    <t>September 2026</t>
  </si>
  <si>
    <t>October 2026</t>
  </si>
  <si>
    <t>November 2026</t>
  </si>
  <si>
    <t>December 2026</t>
  </si>
  <si>
    <t>January 2027</t>
  </si>
  <si>
    <t>February 2027</t>
  </si>
  <si>
    <t>March 2027</t>
  </si>
  <si>
    <t>April 2027</t>
  </si>
  <si>
    <t>May 2027</t>
  </si>
  <si>
    <t>June 2027</t>
  </si>
  <si>
    <t>IM Services (includes $3,715 SNow Credit)</t>
  </si>
  <si>
    <t>Post-Implementation Support Monthly Deliverable (Month 1)</t>
  </si>
  <si>
    <t>Hypercare Monthly Deliverable (Month 4)</t>
  </si>
  <si>
    <t>Hypercare Monthly Deliverable (Month 3)</t>
  </si>
  <si>
    <t>Hypercare Monthly Deliverable (Month 2)</t>
  </si>
  <si>
    <t>Hypercare Monthly Deliverable (Month 1)</t>
  </si>
  <si>
    <t>Florida PALM FY 2026 - 2027 SSI Contract Detail FYTD</t>
  </si>
  <si>
    <t>Total Deliverable Cost FY 26-27</t>
  </si>
  <si>
    <t>CF 2026-27</t>
  </si>
  <si>
    <t>Financial Analytics (DW/BI)</t>
  </si>
  <si>
    <t>Florida PALM FY 2026 - 2027 Oracle Summary FYTD</t>
  </si>
  <si>
    <t>Yes</t>
  </si>
  <si>
    <t>No</t>
  </si>
  <si>
    <t>Florida PALM FY 2026 - 2027 Spend Plan Summary FYTD</t>
  </si>
  <si>
    <t>Completion of Payroll Parallel Testing</t>
  </si>
  <si>
    <t>Support of UAT Segment III</t>
  </si>
  <si>
    <t>Completion of Dry Run #2</t>
  </si>
  <si>
    <t xml:space="preserve">Completion of Penetration Testing </t>
  </si>
  <si>
    <t>Completion of Performance Testing</t>
  </si>
  <si>
    <t xml:space="preserve">Completion of Disaster Recovery Testing </t>
  </si>
  <si>
    <t>Completion of Dry Run #3</t>
  </si>
  <si>
    <t xml:space="preserve">Support of UAT Segment IV </t>
  </si>
  <si>
    <t xml:space="preserve">Completion of Dry Run #4 </t>
  </si>
  <si>
    <t xml:space="preserve">Completion of Interface Testing Segment III </t>
  </si>
  <si>
    <t xml:space="preserve">Completion of Performance Testing Segment II </t>
  </si>
  <si>
    <t xml:space="preserve">Go-Live of Financials and Payroll Waves (pre Cutover Activities) </t>
  </si>
  <si>
    <t>FY 25-26 Revert &amp; Appropriated</t>
  </si>
  <si>
    <t>FY 26-27 GAA Appropriated</t>
  </si>
  <si>
    <t>FY 26-27 Total Appropriation</t>
  </si>
  <si>
    <t xml:space="preserve">Florida PALM-UAT </t>
  </si>
  <si>
    <t>UAT-QA D6 Final Assessment Report</t>
  </si>
  <si>
    <t>UAT-QA D5 Deployment of Streamline Testing Efforts and Regression Testing Automation</t>
  </si>
  <si>
    <t>PALM Readiness Deliverables</t>
  </si>
  <si>
    <t>Total Projected</t>
  </si>
  <si>
    <t>Quantity</t>
  </si>
  <si>
    <t>Rate</t>
  </si>
  <si>
    <t>Item Description</t>
  </si>
  <si>
    <t xml:space="preserve">Solution Software Support </t>
  </si>
  <si>
    <t>Payment Terms</t>
  </si>
  <si>
    <t>Contract Type</t>
  </si>
  <si>
    <t>Disbursement Type</t>
  </si>
  <si>
    <t>Paid in Arrears</t>
  </si>
  <si>
    <t>Fixed Fee</t>
  </si>
  <si>
    <t>Encumbered</t>
  </si>
  <si>
    <t>Advance Pay</t>
  </si>
  <si>
    <t>Time &amp; Materials</t>
  </si>
  <si>
    <t>Contractor hours projected and incurred amounts were greater than anticipated due to June 2026 hours being projected to be incurred in July 2026.</t>
  </si>
  <si>
    <t>Unobligated</t>
  </si>
  <si>
    <t>Both</t>
  </si>
  <si>
    <t xml:space="preserve"> </t>
  </si>
  <si>
    <t>UAT-QA D4 Report Providing Confirmation of Functional / Non-Functional Requirements and Agencies Ability to Comply with Financial Regulations</t>
  </si>
  <si>
    <t>5,1</t>
  </si>
  <si>
    <t>FY 2026-27 CF</t>
  </si>
  <si>
    <t>Oracle Credits</t>
  </si>
  <si>
    <t>Florida PALM FY 2026 - 2027 PALM Readiness Detail FYTD</t>
  </si>
  <si>
    <t>As of July 31, 2026</t>
  </si>
  <si>
    <t>Release Request Baseline Adjustment</t>
  </si>
  <si>
    <t>Request Release Baseline Adjustment</t>
  </si>
  <si>
    <t>Request 
Release 
Baseline Adjustment</t>
  </si>
  <si>
    <t>FY 2026 - 2027 Spend Plan Footnotes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</si>
</sst>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3304B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i/>
      <u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20"/>
      <color rgb="FFE2E2E2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i/>
      <sz val="11"/>
      <color theme="7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1"/>
      <color theme="7" tint="0.3999755851924192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3304B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1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" fillId="0" borderId="0"/>
    <xf numFmtId="43" fontId="3" fillId="0" borderId="0" applyFont="0" applyFill="0" applyBorder="0" applyAlignment="0" applyProtection="0"/>
    <xf numFmtId="0" fontId="17" fillId="0" borderId="0"/>
    <xf numFmtId="9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17" fillId="0" borderId="0"/>
    <xf numFmtId="9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22" fillId="0" borderId="0" applyBorder="0"/>
    <xf numFmtId="0" fontId="24" fillId="0" borderId="0"/>
    <xf numFmtId="0" fontId="17" fillId="0" borderId="0"/>
  </cellStyleXfs>
  <cellXfs count="64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44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9" borderId="16" xfId="0" applyFont="1" applyFill="1" applyBorder="1" applyAlignment="1">
      <alignment vertical="center"/>
    </xf>
    <xf numFmtId="0" fontId="8" fillId="9" borderId="16" xfId="0" applyFont="1" applyFill="1" applyBorder="1" applyAlignment="1">
      <alignment horizontal="left" vertical="center"/>
    </xf>
    <xf numFmtId="0" fontId="8" fillId="9" borderId="40" xfId="0" applyFont="1" applyFill="1" applyBorder="1" applyAlignment="1">
      <alignment vertical="center"/>
    </xf>
    <xf numFmtId="44" fontId="8" fillId="4" borderId="2" xfId="1" applyFont="1" applyFill="1" applyBorder="1" applyAlignment="1">
      <alignment horizontal="left" vertical="center" wrapText="1"/>
    </xf>
    <xf numFmtId="44" fontId="8" fillId="4" borderId="17" xfId="1" applyFont="1" applyFill="1" applyBorder="1" applyAlignment="1">
      <alignment horizontal="left" vertical="center" wrapText="1"/>
    </xf>
    <xf numFmtId="0" fontId="12" fillId="0" borderId="45" xfId="0" applyFont="1" applyBorder="1" applyAlignment="1">
      <alignment horizontal="right"/>
    </xf>
    <xf numFmtId="0" fontId="12" fillId="15" borderId="45" xfId="0" applyFont="1" applyFill="1" applyBorder="1" applyAlignment="1">
      <alignment horizontal="right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0" fontId="12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49" fontId="12" fillId="0" borderId="0" xfId="0" applyNumberFormat="1" applyFont="1" applyAlignment="1">
      <alignment horizontal="left" wrapText="1"/>
    </xf>
    <xf numFmtId="44" fontId="7" fillId="19" borderId="55" xfId="4" applyNumberFormat="1" applyFont="1" applyFill="1" applyBorder="1"/>
    <xf numFmtId="0" fontId="18" fillId="19" borderId="6" xfId="0" applyFont="1" applyFill="1" applyBorder="1" applyAlignment="1">
      <alignment horizontal="center" vertical="center"/>
    </xf>
    <xf numFmtId="0" fontId="8" fillId="9" borderId="37" xfId="0" applyFont="1" applyFill="1" applyBorder="1" applyAlignment="1">
      <alignment vertical="center"/>
    </xf>
    <xf numFmtId="0" fontId="12" fillId="0" borderId="49" xfId="0" applyFont="1" applyBorder="1" applyAlignment="1">
      <alignment horizontal="right"/>
    </xf>
    <xf numFmtId="0" fontId="12" fillId="0" borderId="53" xfId="0" applyFont="1" applyBorder="1" applyAlignment="1">
      <alignment horizontal="right"/>
    </xf>
    <xf numFmtId="44" fontId="8" fillId="22" borderId="17" xfId="1" applyFont="1" applyFill="1" applyBorder="1" applyAlignment="1">
      <alignment horizontal="right" vertical="center" wrapText="1"/>
    </xf>
    <xf numFmtId="17" fontId="8" fillId="6" borderId="8" xfId="0" applyNumberFormat="1" applyFont="1" applyFill="1" applyBorder="1" applyAlignment="1">
      <alignment vertical="center" wrapText="1"/>
    </xf>
    <xf numFmtId="17" fontId="8" fillId="6" borderId="14" xfId="0" applyNumberFormat="1" applyFont="1" applyFill="1" applyBorder="1" applyAlignment="1">
      <alignment vertical="center" wrapText="1"/>
    </xf>
    <xf numFmtId="44" fontId="14" fillId="18" borderId="4" xfId="1" applyFont="1" applyFill="1" applyBorder="1" applyAlignment="1">
      <alignment horizontal="left" vertical="center" wrapText="1"/>
    </xf>
    <xf numFmtId="0" fontId="8" fillId="9" borderId="30" xfId="0" applyFont="1" applyFill="1" applyBorder="1" applyAlignment="1">
      <alignment vertical="center"/>
    </xf>
    <xf numFmtId="44" fontId="9" fillId="0" borderId="50" xfId="1" applyFont="1" applyFill="1" applyBorder="1" applyAlignment="1">
      <alignment horizontal="left" vertical="center" wrapText="1"/>
    </xf>
    <xf numFmtId="44" fontId="9" fillId="0" borderId="48" xfId="1" applyFont="1" applyFill="1" applyBorder="1" applyAlignment="1">
      <alignment vertical="center" wrapText="1"/>
    </xf>
    <xf numFmtId="44" fontId="8" fillId="13" borderId="4" xfId="1" applyFont="1" applyFill="1" applyBorder="1" applyAlignment="1">
      <alignment horizontal="left" vertical="center" wrapText="1"/>
    </xf>
    <xf numFmtId="44" fontId="8" fillId="7" borderId="4" xfId="1" applyFont="1" applyFill="1" applyBorder="1" applyAlignment="1">
      <alignment horizontal="left" vertical="center" wrapText="1"/>
    </xf>
    <xf numFmtId="44" fontId="8" fillId="5" borderId="44" xfId="1" applyFont="1" applyFill="1" applyBorder="1" applyAlignment="1">
      <alignment horizontal="left" vertical="center" wrapText="1"/>
    </xf>
    <xf numFmtId="44" fontId="8" fillId="8" borderId="44" xfId="1" applyFont="1" applyFill="1" applyBorder="1" applyAlignment="1">
      <alignment horizontal="left" vertical="center" wrapText="1"/>
    </xf>
    <xf numFmtId="44" fontId="8" fillId="12" borderId="21" xfId="1" applyFont="1" applyFill="1" applyBorder="1" applyAlignment="1">
      <alignment horizontal="left" vertical="center" wrapText="1"/>
    </xf>
    <xf numFmtId="44" fontId="8" fillId="6" borderId="21" xfId="1" applyFont="1" applyFill="1" applyBorder="1" applyAlignment="1">
      <alignment horizontal="left" vertical="center" wrapText="1"/>
    </xf>
    <xf numFmtId="44" fontId="8" fillId="14" borderId="44" xfId="1" applyFont="1" applyFill="1" applyBorder="1" applyAlignment="1">
      <alignment horizontal="left" vertical="center" wrapText="1"/>
    </xf>
    <xf numFmtId="44" fontId="9" fillId="0" borderId="50" xfId="1" applyFont="1" applyFill="1" applyBorder="1" applyAlignment="1">
      <alignment vertical="center" wrapText="1"/>
    </xf>
    <xf numFmtId="0" fontId="11" fillId="0" borderId="52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6" borderId="45" xfId="0" applyFont="1" applyFill="1" applyBorder="1" applyAlignment="1">
      <alignment horizontal="center" wrapText="1"/>
    </xf>
    <xf numFmtId="44" fontId="7" fillId="12" borderId="45" xfId="0" applyNumberFormat="1" applyFont="1" applyFill="1" applyBorder="1" applyAlignment="1">
      <alignment horizontal="center" wrapText="1"/>
    </xf>
    <xf numFmtId="44" fontId="7" fillId="12" borderId="45" xfId="0" applyNumberFormat="1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 wrapText="1"/>
    </xf>
    <xf numFmtId="0" fontId="7" fillId="7" borderId="34" xfId="0" applyFont="1" applyFill="1" applyBorder="1" applyAlignment="1">
      <alignment horizontal="center" wrapText="1"/>
    </xf>
    <xf numFmtId="44" fontId="7" fillId="11" borderId="36" xfId="0" applyNumberFormat="1" applyFont="1" applyFill="1" applyBorder="1" applyAlignment="1">
      <alignment horizontal="center" wrapText="1"/>
    </xf>
    <xf numFmtId="44" fontId="7" fillId="13" borderId="34" xfId="0" applyNumberFormat="1" applyFont="1" applyFill="1" applyBorder="1" applyAlignment="1">
      <alignment horizontal="center" wrapText="1"/>
    </xf>
    <xf numFmtId="44" fontId="7" fillId="11" borderId="36" xfId="0" applyNumberFormat="1" applyFont="1" applyFill="1" applyBorder="1" applyAlignment="1">
      <alignment horizontal="center"/>
    </xf>
    <xf numFmtId="44" fontId="7" fillId="13" borderId="34" xfId="0" applyNumberFormat="1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 vertical="center" wrapText="1"/>
    </xf>
    <xf numFmtId="0" fontId="7" fillId="6" borderId="45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 wrapText="1"/>
    </xf>
    <xf numFmtId="44" fontId="8" fillId="26" borderId="44" xfId="1" applyFont="1" applyFill="1" applyBorder="1" applyAlignment="1">
      <alignment horizontal="left" vertical="center" wrapText="1"/>
    </xf>
    <xf numFmtId="44" fontId="6" fillId="0" borderId="0" xfId="0" applyNumberFormat="1" applyFont="1" applyAlignment="1">
      <alignment horizontal="center"/>
    </xf>
    <xf numFmtId="44" fontId="5" fillId="0" borderId="0" xfId="0" applyNumberFormat="1" applyFont="1" applyAlignment="1">
      <alignment horizontal="center"/>
    </xf>
    <xf numFmtId="0" fontId="7" fillId="0" borderId="25" xfId="0" applyFont="1" applyBorder="1"/>
    <xf numFmtId="0" fontId="7" fillId="4" borderId="34" xfId="0" applyFont="1" applyFill="1" applyBorder="1" applyAlignment="1">
      <alignment wrapText="1"/>
    </xf>
    <xf numFmtId="0" fontId="7" fillId="10" borderId="34" xfId="0" applyFont="1" applyFill="1" applyBorder="1" applyAlignment="1">
      <alignment wrapText="1"/>
    </xf>
    <xf numFmtId="0" fontId="16" fillId="10" borderId="34" xfId="0" applyFont="1" applyFill="1" applyBorder="1" applyAlignment="1">
      <alignment wrapText="1"/>
    </xf>
    <xf numFmtId="0" fontId="7" fillId="10" borderId="28" xfId="0" applyFont="1" applyFill="1" applyBorder="1" applyAlignment="1">
      <alignment horizontal="right"/>
    </xf>
    <xf numFmtId="44" fontId="7" fillId="11" borderId="27" xfId="0" applyNumberFormat="1" applyFont="1" applyFill="1" applyBorder="1" applyAlignment="1">
      <alignment horizontal="center" wrapText="1"/>
    </xf>
    <xf numFmtId="44" fontId="12" fillId="0" borderId="36" xfId="0" applyNumberFormat="1" applyFont="1" applyBorder="1" applyAlignment="1">
      <alignment horizontal="center"/>
    </xf>
    <xf numFmtId="44" fontId="12" fillId="0" borderId="45" xfId="0" applyNumberFormat="1" applyFont="1" applyBorder="1" applyAlignment="1">
      <alignment horizontal="center"/>
    </xf>
    <xf numFmtId="44" fontId="12" fillId="0" borderId="34" xfId="0" applyNumberFormat="1" applyFont="1" applyBorder="1" applyAlignment="1">
      <alignment horizontal="center"/>
    </xf>
    <xf numFmtId="0" fontId="12" fillId="0" borderId="0" xfId="0" applyFont="1"/>
    <xf numFmtId="0" fontId="25" fillId="0" borderId="34" xfId="0" applyFont="1" applyBorder="1" applyAlignment="1">
      <alignment horizontal="left" wrapText="1" indent="2"/>
    </xf>
    <xf numFmtId="44" fontId="25" fillId="0" borderId="39" xfId="0" applyNumberFormat="1" applyFont="1" applyBorder="1" applyAlignment="1">
      <alignment wrapText="1"/>
    </xf>
    <xf numFmtId="44" fontId="12" fillId="0" borderId="27" xfId="0" applyNumberFormat="1" applyFont="1" applyBorder="1" applyAlignment="1">
      <alignment horizontal="center"/>
    </xf>
    <xf numFmtId="0" fontId="7" fillId="5" borderId="27" xfId="0" applyFont="1" applyFill="1" applyBorder="1" applyAlignment="1">
      <alignment horizontal="center" vertical="center" wrapText="1"/>
    </xf>
    <xf numFmtId="44" fontId="7" fillId="11" borderId="27" xfId="0" applyNumberFormat="1" applyFont="1" applyFill="1" applyBorder="1" applyAlignment="1">
      <alignment horizontal="center"/>
    </xf>
    <xf numFmtId="44" fontId="7" fillId="10" borderId="36" xfId="0" applyNumberFormat="1" applyFont="1" applyFill="1" applyBorder="1" applyAlignment="1">
      <alignment wrapText="1"/>
    </xf>
    <xf numFmtId="44" fontId="16" fillId="10" borderId="36" xfId="0" applyNumberFormat="1" applyFont="1" applyFill="1" applyBorder="1" applyAlignment="1">
      <alignment wrapText="1"/>
    </xf>
    <xf numFmtId="44" fontId="16" fillId="10" borderId="39" xfId="0" applyNumberFormat="1" applyFont="1" applyFill="1" applyBorder="1" applyAlignment="1">
      <alignment wrapText="1"/>
    </xf>
    <xf numFmtId="0" fontId="7" fillId="15" borderId="85" xfId="0" applyFont="1" applyFill="1" applyBorder="1" applyAlignment="1">
      <alignment horizontal="right"/>
    </xf>
    <xf numFmtId="44" fontId="20" fillId="0" borderId="39" xfId="0" applyNumberFormat="1" applyFont="1" applyBorder="1" applyAlignment="1">
      <alignment wrapText="1"/>
    </xf>
    <xf numFmtId="0" fontId="7" fillId="27" borderId="0" xfId="0" applyFont="1" applyFill="1" applyAlignment="1">
      <alignment horizontal="center"/>
    </xf>
    <xf numFmtId="0" fontId="7" fillId="27" borderId="56" xfId="0" applyFont="1" applyFill="1" applyBorder="1"/>
    <xf numFmtId="44" fontId="7" fillId="27" borderId="86" xfId="0" applyNumberFormat="1" applyFont="1" applyFill="1" applyBorder="1" applyAlignment="1">
      <alignment horizontal="left" vertical="center"/>
    </xf>
    <xf numFmtId="44" fontId="7" fillId="27" borderId="89" xfId="0" applyNumberFormat="1" applyFont="1" applyFill="1" applyBorder="1" applyAlignment="1">
      <alignment horizontal="left" vertical="center" wrapText="1"/>
    </xf>
    <xf numFmtId="44" fontId="7" fillId="27" borderId="0" xfId="4" applyNumberFormat="1" applyFont="1" applyFill="1" applyBorder="1" applyAlignment="1">
      <alignment horizontal="left"/>
    </xf>
    <xf numFmtId="44" fontId="7" fillId="27" borderId="95" xfId="4" applyNumberFormat="1" applyFont="1" applyFill="1" applyBorder="1" applyAlignment="1">
      <alignment horizontal="left"/>
    </xf>
    <xf numFmtId="0" fontId="7" fillId="15" borderId="82" xfId="0" applyFont="1" applyFill="1" applyBorder="1" applyAlignment="1">
      <alignment horizontal="right"/>
    </xf>
    <xf numFmtId="0" fontId="7" fillId="0" borderId="47" xfId="0" applyFont="1" applyBorder="1"/>
    <xf numFmtId="44" fontId="7" fillId="13" borderId="46" xfId="0" applyNumberFormat="1" applyFont="1" applyFill="1" applyBorder="1" applyAlignment="1">
      <alignment horizontal="center" wrapText="1"/>
    </xf>
    <xf numFmtId="44" fontId="12" fillId="0" borderId="46" xfId="0" applyNumberFormat="1" applyFont="1" applyBorder="1" applyAlignment="1">
      <alignment horizontal="center"/>
    </xf>
    <xf numFmtId="44" fontId="7" fillId="13" borderId="46" xfId="0" applyNumberFormat="1" applyFont="1" applyFill="1" applyBorder="1" applyAlignment="1">
      <alignment horizontal="center"/>
    </xf>
    <xf numFmtId="44" fontId="14" fillId="27" borderId="95" xfId="4" applyNumberFormat="1" applyFont="1" applyFill="1" applyBorder="1" applyAlignment="1">
      <alignment horizontal="left"/>
    </xf>
    <xf numFmtId="44" fontId="14" fillId="26" borderId="75" xfId="4" applyNumberFormat="1" applyFont="1" applyFill="1" applyBorder="1"/>
    <xf numFmtId="44" fontId="14" fillId="18" borderId="93" xfId="4" applyNumberFormat="1" applyFont="1" applyFill="1" applyBorder="1"/>
    <xf numFmtId="44" fontId="7" fillId="12" borderId="46" xfId="0" applyNumberFormat="1" applyFont="1" applyFill="1" applyBorder="1" applyAlignment="1">
      <alignment horizontal="center"/>
    </xf>
    <xf numFmtId="44" fontId="7" fillId="12" borderId="46" xfId="0" applyNumberFormat="1" applyFont="1" applyFill="1" applyBorder="1" applyAlignment="1">
      <alignment horizontal="center" wrapText="1"/>
    </xf>
    <xf numFmtId="44" fontId="20" fillId="13" borderId="72" xfId="4" applyNumberFormat="1" applyFont="1" applyFill="1" applyBorder="1" applyAlignment="1">
      <alignment horizontal="left"/>
    </xf>
    <xf numFmtId="44" fontId="20" fillId="13" borderId="72" xfId="4" applyNumberFormat="1" applyFont="1" applyFill="1" applyBorder="1"/>
    <xf numFmtId="44" fontId="20" fillId="13" borderId="108" xfId="4" applyNumberFormat="1" applyFont="1" applyFill="1" applyBorder="1"/>
    <xf numFmtId="44" fontId="20" fillId="12" borderId="72" xfId="4" applyNumberFormat="1" applyFont="1" applyFill="1" applyBorder="1" applyAlignment="1">
      <alignment horizontal="left"/>
    </xf>
    <xf numFmtId="44" fontId="20" fillId="12" borderId="108" xfId="4" applyNumberFormat="1" applyFont="1" applyFill="1" applyBorder="1" applyAlignment="1">
      <alignment horizontal="left"/>
    </xf>
    <xf numFmtId="44" fontId="7" fillId="19" borderId="79" xfId="1" applyFont="1" applyFill="1" applyBorder="1"/>
    <xf numFmtId="44" fontId="7" fillId="17" borderId="54" xfId="1" applyFont="1" applyFill="1" applyBorder="1"/>
    <xf numFmtId="44" fontId="7" fillId="20" borderId="75" xfId="4" applyNumberFormat="1" applyFont="1" applyFill="1" applyBorder="1"/>
    <xf numFmtId="0" fontId="7" fillId="15" borderId="83" xfId="0" applyFont="1" applyFill="1" applyBorder="1" applyAlignment="1">
      <alignment horizontal="center"/>
    </xf>
    <xf numFmtId="44" fontId="7" fillId="15" borderId="97" xfId="0" applyNumberFormat="1" applyFont="1" applyFill="1" applyBorder="1" applyAlignment="1">
      <alignment horizontal="center" vertical="center"/>
    </xf>
    <xf numFmtId="44" fontId="7" fillId="28" borderId="113" xfId="4" applyNumberFormat="1" applyFont="1" applyFill="1" applyBorder="1"/>
    <xf numFmtId="44" fontId="7" fillId="2" borderId="110" xfId="4" applyNumberFormat="1" applyFont="1" applyFill="1" applyBorder="1" applyAlignment="1">
      <alignment horizontal="left"/>
    </xf>
    <xf numFmtId="44" fontId="7" fillId="13" borderId="111" xfId="4" applyNumberFormat="1" applyFont="1" applyFill="1" applyBorder="1"/>
    <xf numFmtId="44" fontId="16" fillId="12" borderId="111" xfId="4" applyNumberFormat="1" applyFont="1" applyFill="1" applyBorder="1" applyAlignment="1">
      <alignment horizontal="left"/>
    </xf>
    <xf numFmtId="44" fontId="16" fillId="13" borderId="114" xfId="4" applyNumberFormat="1" applyFont="1" applyFill="1" applyBorder="1"/>
    <xf numFmtId="44" fontId="7" fillId="15" borderId="85" xfId="4" applyNumberFormat="1" applyFont="1" applyFill="1" applyBorder="1"/>
    <xf numFmtId="0" fontId="7" fillId="15" borderId="84" xfId="0" applyFont="1" applyFill="1" applyBorder="1" applyAlignment="1">
      <alignment horizontal="center"/>
    </xf>
    <xf numFmtId="44" fontId="7" fillId="15" borderId="13" xfId="0" applyNumberFormat="1" applyFont="1" applyFill="1" applyBorder="1" applyAlignment="1">
      <alignment horizontal="center" vertical="center"/>
    </xf>
    <xf numFmtId="44" fontId="7" fillId="28" borderId="117" xfId="4" applyNumberFormat="1" applyFont="1" applyFill="1" applyBorder="1"/>
    <xf numFmtId="44" fontId="7" fillId="2" borderId="118" xfId="4" applyNumberFormat="1" applyFont="1" applyFill="1" applyBorder="1" applyAlignment="1">
      <alignment horizontal="left"/>
    </xf>
    <xf numFmtId="44" fontId="7" fillId="13" borderId="112" xfId="4" applyNumberFormat="1" applyFont="1" applyFill="1" applyBorder="1"/>
    <xf numFmtId="44" fontId="16" fillId="12" borderId="112" xfId="4" applyNumberFormat="1" applyFont="1" applyFill="1" applyBorder="1" applyAlignment="1">
      <alignment horizontal="left"/>
    </xf>
    <xf numFmtId="44" fontId="16" fillId="13" borderId="115" xfId="4" applyNumberFormat="1" applyFont="1" applyFill="1" applyBorder="1"/>
    <xf numFmtId="44" fontId="7" fillId="15" borderId="82" xfId="4" applyNumberFormat="1" applyFont="1" applyFill="1" applyBorder="1"/>
    <xf numFmtId="44" fontId="7" fillId="19" borderId="75" xfId="0" applyNumberFormat="1" applyFont="1" applyFill="1" applyBorder="1" applyAlignment="1">
      <alignment horizontal="center" vertical="center"/>
    </xf>
    <xf numFmtId="0" fontId="14" fillId="25" borderId="46" xfId="0" applyFont="1" applyFill="1" applyBorder="1" applyAlignment="1">
      <alignment horizontal="center" vertical="center" wrapText="1"/>
    </xf>
    <xf numFmtId="0" fontId="14" fillId="23" borderId="46" xfId="0" applyFont="1" applyFill="1" applyBorder="1" applyAlignment="1">
      <alignment horizontal="center" vertical="center" wrapText="1"/>
    </xf>
    <xf numFmtId="0" fontId="7" fillId="15" borderId="48" xfId="0" applyFont="1" applyFill="1" applyBorder="1" applyAlignment="1">
      <alignment horizontal="center"/>
    </xf>
    <xf numFmtId="0" fontId="7" fillId="15" borderId="49" xfId="0" applyFont="1" applyFill="1" applyBorder="1" applyAlignment="1">
      <alignment horizontal="right"/>
    </xf>
    <xf numFmtId="44" fontId="7" fillId="15" borderId="26" xfId="0" applyNumberFormat="1" applyFont="1" applyFill="1" applyBorder="1" applyAlignment="1">
      <alignment horizontal="center" vertical="center"/>
    </xf>
    <xf numFmtId="44" fontId="7" fillId="28" borderId="120" xfId="4" applyNumberFormat="1" applyFont="1" applyFill="1" applyBorder="1"/>
    <xf numFmtId="44" fontId="7" fillId="2" borderId="91" xfId="4" applyNumberFormat="1" applyFont="1" applyFill="1" applyBorder="1" applyAlignment="1">
      <alignment horizontal="left"/>
    </xf>
    <xf numFmtId="44" fontId="7" fillId="13" borderId="119" xfId="4" applyNumberFormat="1" applyFont="1" applyFill="1" applyBorder="1"/>
    <xf numFmtId="44" fontId="16" fillId="12" borderId="119" xfId="4" applyNumberFormat="1" applyFont="1" applyFill="1" applyBorder="1" applyAlignment="1">
      <alignment horizontal="left"/>
    </xf>
    <xf numFmtId="44" fontId="16" fillId="13" borderId="92" xfId="4" applyNumberFormat="1" applyFont="1" applyFill="1" applyBorder="1"/>
    <xf numFmtId="44" fontId="7" fillId="15" borderId="49" xfId="4" applyNumberFormat="1" applyFont="1" applyFill="1" applyBorder="1"/>
    <xf numFmtId="0" fontId="7" fillId="6" borderId="33" xfId="0" applyFont="1" applyFill="1" applyBorder="1" applyAlignment="1">
      <alignment horizontal="center" vertical="center" wrapText="1"/>
    </xf>
    <xf numFmtId="44" fontId="7" fillId="12" borderId="33" xfId="0" applyNumberFormat="1" applyFont="1" applyFill="1" applyBorder="1" applyAlignment="1">
      <alignment horizontal="center" wrapText="1"/>
    </xf>
    <xf numFmtId="44" fontId="12" fillId="0" borderId="33" xfId="0" applyNumberFormat="1" applyFont="1" applyBorder="1" applyAlignment="1">
      <alignment horizontal="center"/>
    </xf>
    <xf numFmtId="44" fontId="7" fillId="12" borderId="33" xfId="0" applyNumberFormat="1" applyFont="1" applyFill="1" applyBorder="1" applyAlignment="1">
      <alignment horizontal="center"/>
    </xf>
    <xf numFmtId="0" fontId="7" fillId="7" borderId="45" xfId="0" applyFont="1" applyFill="1" applyBorder="1" applyAlignment="1">
      <alignment horizontal="center" vertical="center" wrapText="1"/>
    </xf>
    <xf numFmtId="9" fontId="8" fillId="14" borderId="20" xfId="2" applyFont="1" applyFill="1" applyBorder="1" applyAlignment="1">
      <alignment horizontal="center" vertical="center" wrapText="1"/>
    </xf>
    <xf numFmtId="9" fontId="9" fillId="0" borderId="28" xfId="2" applyFont="1" applyFill="1" applyBorder="1" applyAlignment="1">
      <alignment horizontal="center" vertical="center" wrapText="1"/>
    </xf>
    <xf numFmtId="9" fontId="9" fillId="14" borderId="25" xfId="2" applyFont="1" applyFill="1" applyBorder="1" applyAlignment="1">
      <alignment horizontal="center" vertical="center" wrapText="1"/>
    </xf>
    <xf numFmtId="9" fontId="9" fillId="14" borderId="28" xfId="2" applyFont="1" applyFill="1" applyBorder="1" applyAlignment="1">
      <alignment horizontal="center" vertical="center" wrapText="1"/>
    </xf>
    <xf numFmtId="9" fontId="8" fillId="8" borderId="20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4" fontId="8" fillId="5" borderId="12" xfId="1" applyFont="1" applyFill="1" applyBorder="1" applyAlignment="1">
      <alignment horizontal="left" vertical="center" wrapText="1"/>
    </xf>
    <xf numFmtId="44" fontId="8" fillId="6" borderId="13" xfId="1" applyFont="1" applyFill="1" applyBorder="1" applyAlignment="1">
      <alignment vertical="center" wrapText="1"/>
    </xf>
    <xf numFmtId="44" fontId="8" fillId="6" borderId="14" xfId="1" applyFont="1" applyFill="1" applyBorder="1" applyAlignment="1">
      <alignment vertical="center" wrapText="1"/>
    </xf>
    <xf numFmtId="44" fontId="8" fillId="7" borderId="15" xfId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45" xfId="0" quotePrefix="1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vertical="top" wrapText="1"/>
    </xf>
    <xf numFmtId="44" fontId="25" fillId="0" borderId="36" xfId="0" applyNumberFormat="1" applyFont="1" applyBorder="1" applyAlignment="1">
      <alignment wrapText="1"/>
    </xf>
    <xf numFmtId="0" fontId="1" fillId="19" borderId="90" xfId="0" applyFont="1" applyFill="1" applyBorder="1" applyAlignment="1">
      <alignment horizontal="center"/>
    </xf>
    <xf numFmtId="0" fontId="9" fillId="0" borderId="40" xfId="0" applyFont="1" applyBorder="1" applyAlignment="1">
      <alignment vertical="center" wrapText="1"/>
    </xf>
    <xf numFmtId="44" fontId="25" fillId="0" borderId="46" xfId="0" applyNumberFormat="1" applyFont="1" applyBorder="1" applyAlignment="1">
      <alignment wrapText="1"/>
    </xf>
    <xf numFmtId="44" fontId="20" fillId="0" borderId="36" xfId="0" applyNumberFormat="1" applyFont="1" applyBorder="1" applyAlignment="1">
      <alignment wrapText="1"/>
    </xf>
    <xf numFmtId="44" fontId="8" fillId="10" borderId="2" xfId="1" applyFont="1" applyFill="1" applyBorder="1" applyAlignment="1">
      <alignment horizontal="left" vertical="center" wrapText="1"/>
    </xf>
    <xf numFmtId="44" fontId="8" fillId="10" borderId="17" xfId="1" applyFont="1" applyFill="1" applyBorder="1" applyAlignment="1">
      <alignment horizontal="left" vertical="center" wrapText="1"/>
    </xf>
    <xf numFmtId="44" fontId="9" fillId="0" borderId="48" xfId="1" applyFont="1" applyFill="1" applyBorder="1" applyAlignment="1">
      <alignment horizontal="left" vertical="center" wrapText="1"/>
    </xf>
    <xf numFmtId="44" fontId="8" fillId="10" borderId="37" xfId="1" applyFont="1" applyFill="1" applyBorder="1" applyAlignment="1">
      <alignment horizontal="left" vertical="center" wrapText="1"/>
    </xf>
    <xf numFmtId="44" fontId="8" fillId="10" borderId="98" xfId="1" applyFont="1" applyFill="1" applyBorder="1" applyAlignment="1">
      <alignment horizontal="left" vertical="center" wrapText="1"/>
    </xf>
    <xf numFmtId="44" fontId="8" fillId="10" borderId="22" xfId="1" applyFont="1" applyFill="1" applyBorder="1" applyAlignment="1">
      <alignment horizontal="left" vertical="center" wrapText="1"/>
    </xf>
    <xf numFmtId="44" fontId="8" fillId="10" borderId="30" xfId="1" applyFont="1" applyFill="1" applyBorder="1" applyAlignment="1">
      <alignment horizontal="left" vertical="center" wrapText="1"/>
    </xf>
    <xf numFmtId="44" fontId="8" fillId="10" borderId="16" xfId="1" applyFont="1" applyFill="1" applyBorder="1" applyAlignment="1">
      <alignment horizontal="left" vertical="center" wrapText="1"/>
    </xf>
    <xf numFmtId="44" fontId="8" fillId="10" borderId="32" xfId="1" applyFont="1" applyFill="1" applyBorder="1" applyAlignment="1">
      <alignment horizontal="left" vertical="center" wrapText="1"/>
    </xf>
    <xf numFmtId="0" fontId="9" fillId="0" borderId="16" xfId="0" applyFont="1" applyBorder="1" applyAlignment="1">
      <alignment vertical="center"/>
    </xf>
    <xf numFmtId="0" fontId="9" fillId="0" borderId="31" xfId="0" applyFont="1" applyBorder="1" applyAlignment="1">
      <alignment vertical="center" wrapText="1"/>
    </xf>
    <xf numFmtId="44" fontId="8" fillId="11" borderId="2" xfId="1" applyFont="1" applyFill="1" applyBorder="1" applyAlignment="1">
      <alignment vertical="center" wrapText="1"/>
    </xf>
    <xf numFmtId="44" fontId="9" fillId="0" borderId="22" xfId="1" applyFont="1" applyFill="1" applyBorder="1" applyAlignment="1">
      <alignment vertical="center" wrapText="1"/>
    </xf>
    <xf numFmtId="44" fontId="9" fillId="0" borderId="33" xfId="1" applyFont="1" applyFill="1" applyBorder="1" applyAlignment="1">
      <alignment vertical="center" wrapText="1"/>
    </xf>
    <xf numFmtId="0" fontId="10" fillId="0" borderId="27" xfId="1" quotePrefix="1" applyNumberFormat="1" applyFont="1" applyFill="1" applyBorder="1" applyAlignment="1">
      <alignment vertical="center" wrapText="1"/>
    </xf>
    <xf numFmtId="44" fontId="9" fillId="0" borderId="34" xfId="1" applyFont="1" applyFill="1" applyBorder="1" applyAlignment="1">
      <alignment vertical="center" wrapText="1"/>
    </xf>
    <xf numFmtId="44" fontId="20" fillId="7" borderId="39" xfId="1" applyFont="1" applyFill="1" applyBorder="1" applyAlignment="1">
      <alignment vertical="center" wrapText="1"/>
    </xf>
    <xf numFmtId="44" fontId="8" fillId="12" borderId="18" xfId="1" applyFont="1" applyFill="1" applyBorder="1" applyAlignment="1">
      <alignment vertical="center" wrapText="1"/>
    </xf>
    <xf numFmtId="44" fontId="8" fillId="12" borderId="19" xfId="1" applyFont="1" applyFill="1" applyBorder="1" applyAlignment="1">
      <alignment vertical="center" wrapText="1"/>
    </xf>
    <xf numFmtId="44" fontId="8" fillId="13" borderId="3" xfId="1" applyFont="1" applyFill="1" applyBorder="1" applyAlignment="1">
      <alignment vertical="center" wrapText="1"/>
    </xf>
    <xf numFmtId="44" fontId="20" fillId="0" borderId="39" xfId="1" applyFont="1" applyFill="1" applyBorder="1" applyAlignment="1">
      <alignment vertical="center" wrapText="1"/>
    </xf>
    <xf numFmtId="44" fontId="16" fillId="7" borderId="38" xfId="1" applyFont="1" applyFill="1" applyBorder="1" applyAlignment="1">
      <alignment vertical="center" wrapText="1"/>
    </xf>
    <xf numFmtId="44" fontId="9" fillId="0" borderId="46" xfId="1" applyFont="1" applyFill="1" applyBorder="1" applyAlignment="1">
      <alignment vertical="center" wrapText="1"/>
    </xf>
    <xf numFmtId="44" fontId="9" fillId="0" borderId="36" xfId="1" applyFont="1" applyFill="1" applyBorder="1" applyAlignment="1">
      <alignment vertical="center" wrapText="1"/>
    </xf>
    <xf numFmtId="44" fontId="8" fillId="11" borderId="44" xfId="1" applyFont="1" applyFill="1" applyBorder="1" applyAlignment="1">
      <alignment vertical="center" wrapText="1"/>
    </xf>
    <xf numFmtId="44" fontId="9" fillId="11" borderId="36" xfId="1" applyFont="1" applyFill="1" applyBorder="1" applyAlignment="1">
      <alignment vertical="center" wrapText="1"/>
    </xf>
    <xf numFmtId="44" fontId="9" fillId="11" borderId="83" xfId="1" applyFont="1" applyFill="1" applyBorder="1" applyAlignment="1">
      <alignment vertical="center" wrapText="1"/>
    </xf>
    <xf numFmtId="44" fontId="9" fillId="11" borderId="45" xfId="1" applyFont="1" applyFill="1" applyBorder="1" applyAlignment="1">
      <alignment vertical="center" wrapText="1"/>
    </xf>
    <xf numFmtId="44" fontId="20" fillId="7" borderId="50" xfId="1" applyFont="1" applyFill="1" applyBorder="1" applyAlignment="1">
      <alignment vertical="center" wrapText="1"/>
    </xf>
    <xf numFmtId="44" fontId="9" fillId="0" borderId="32" xfId="1" applyFont="1" applyFill="1" applyBorder="1" applyAlignment="1">
      <alignment vertical="center" wrapText="1"/>
    </xf>
    <xf numFmtId="44" fontId="9" fillId="0" borderId="116" xfId="1" applyFont="1" applyFill="1" applyBorder="1" applyAlignment="1">
      <alignment vertical="center" wrapText="1"/>
    </xf>
    <xf numFmtId="44" fontId="20" fillId="7" borderId="63" xfId="1" applyFont="1" applyFill="1" applyBorder="1" applyAlignment="1">
      <alignment vertical="center" wrapText="1"/>
    </xf>
    <xf numFmtId="44" fontId="8" fillId="16" borderId="44" xfId="1" applyFont="1" applyFill="1" applyBorder="1" applyAlignment="1">
      <alignment vertical="center" wrapText="1"/>
    </xf>
    <xf numFmtId="44" fontId="20" fillId="0" borderId="25" xfId="1" applyFont="1" applyFill="1" applyBorder="1" applyAlignment="1">
      <alignment vertical="center" wrapText="1"/>
    </xf>
    <xf numFmtId="44" fontId="9" fillId="13" borderId="34" xfId="1" applyFont="1" applyFill="1" applyBorder="1" applyAlignment="1">
      <alignment vertical="center" wrapText="1"/>
    </xf>
    <xf numFmtId="44" fontId="9" fillId="12" borderId="45" xfId="1" applyFont="1" applyFill="1" applyBorder="1" applyAlignment="1">
      <alignment vertical="center" wrapText="1"/>
    </xf>
    <xf numFmtId="44" fontId="9" fillId="13" borderId="45" xfId="1" applyFont="1" applyFill="1" applyBorder="1" applyAlignment="1">
      <alignment vertical="center" wrapText="1"/>
    </xf>
    <xf numFmtId="44" fontId="9" fillId="16" borderId="24" xfId="1" applyFont="1" applyFill="1" applyBorder="1" applyAlignment="1">
      <alignment vertical="center" wrapText="1"/>
    </xf>
    <xf numFmtId="44" fontId="9" fillId="16" borderId="29" xfId="1" applyFont="1" applyFill="1" applyBorder="1" applyAlignment="1">
      <alignment vertical="center" wrapText="1"/>
    </xf>
    <xf numFmtId="44" fontId="9" fillId="16" borderId="27" xfId="1" applyFont="1" applyFill="1" applyBorder="1" applyAlignment="1">
      <alignment vertical="center" wrapText="1"/>
    </xf>
    <xf numFmtId="44" fontId="9" fillId="12" borderId="85" xfId="1" applyFont="1" applyFill="1" applyBorder="1" applyAlignment="1">
      <alignment vertical="center" wrapText="1"/>
    </xf>
    <xf numFmtId="44" fontId="9" fillId="13" borderId="85" xfId="1" applyFont="1" applyFill="1" applyBorder="1" applyAlignment="1">
      <alignment vertical="center" wrapText="1"/>
    </xf>
    <xf numFmtId="44" fontId="9" fillId="11" borderId="85" xfId="1" applyFont="1" applyFill="1" applyBorder="1" applyAlignment="1">
      <alignment vertical="center" wrapText="1"/>
    </xf>
    <xf numFmtId="44" fontId="9" fillId="13" borderId="25" xfId="1" applyFont="1" applyFill="1" applyBorder="1" applyAlignment="1">
      <alignment vertical="center" wrapText="1"/>
    </xf>
    <xf numFmtId="44" fontId="9" fillId="11" borderId="59" xfId="1" applyFont="1" applyFill="1" applyBorder="1" applyAlignment="1">
      <alignment vertical="center" wrapText="1"/>
    </xf>
    <xf numFmtId="44" fontId="9" fillId="12" borderId="58" xfId="1" applyFont="1" applyFill="1" applyBorder="1" applyAlignment="1">
      <alignment vertical="center" wrapText="1"/>
    </xf>
    <xf numFmtId="44" fontId="9" fillId="13" borderId="58" xfId="1" applyFont="1" applyFill="1" applyBorder="1" applyAlignment="1">
      <alignment vertical="center" wrapText="1"/>
    </xf>
    <xf numFmtId="44" fontId="9" fillId="11" borderId="58" xfId="1" applyFont="1" applyFill="1" applyBorder="1" applyAlignment="1">
      <alignment vertical="center" wrapText="1"/>
    </xf>
    <xf numFmtId="44" fontId="9" fillId="13" borderId="81" xfId="1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1" fontId="1" fillId="0" borderId="0" xfId="0" applyNumberFormat="1" applyFont="1"/>
    <xf numFmtId="8" fontId="1" fillId="0" borderId="0" xfId="0" applyNumberFormat="1" applyFont="1" applyAlignment="1">
      <alignment horizontal="center"/>
    </xf>
    <xf numFmtId="44" fontId="1" fillId="0" borderId="0" xfId="0" applyNumberFormat="1" applyFont="1" applyAlignment="1">
      <alignment horizontal="center"/>
    </xf>
    <xf numFmtId="44" fontId="1" fillId="0" borderId="81" xfId="0" applyNumberFormat="1" applyFont="1" applyBorder="1" applyAlignment="1">
      <alignment horizontal="center"/>
    </xf>
    <xf numFmtId="44" fontId="1" fillId="24" borderId="41" xfId="0" applyNumberFormat="1" applyFont="1" applyFill="1" applyBorder="1" applyAlignment="1">
      <alignment horizontal="center"/>
    </xf>
    <xf numFmtId="44" fontId="1" fillId="24" borderId="58" xfId="0" applyNumberFormat="1" applyFont="1" applyFill="1" applyBorder="1" applyAlignment="1">
      <alignment horizontal="center"/>
    </xf>
    <xf numFmtId="44" fontId="1" fillId="24" borderId="59" xfId="0" applyNumberFormat="1" applyFont="1" applyFill="1" applyBorder="1" applyAlignment="1">
      <alignment horizontal="center"/>
    </xf>
    <xf numFmtId="44" fontId="1" fillId="24" borderId="42" xfId="0" applyNumberFormat="1" applyFont="1" applyFill="1" applyBorder="1" applyAlignment="1">
      <alignment horizontal="center"/>
    </xf>
    <xf numFmtId="44" fontId="1" fillId="0" borderId="41" xfId="0" applyNumberFormat="1" applyFont="1" applyBorder="1" applyAlignment="1">
      <alignment horizontal="center"/>
    </xf>
    <xf numFmtId="44" fontId="1" fillId="0" borderId="43" xfId="0" applyNumberFormat="1" applyFont="1" applyBorder="1"/>
    <xf numFmtId="44" fontId="1" fillId="0" borderId="121" xfId="0" applyNumberFormat="1" applyFont="1" applyBorder="1"/>
    <xf numFmtId="44" fontId="1" fillId="0" borderId="59" xfId="0" applyNumberFormat="1" applyFont="1" applyBorder="1"/>
    <xf numFmtId="1" fontId="1" fillId="0" borderId="121" xfId="0" applyNumberFormat="1" applyFont="1" applyBorder="1"/>
    <xf numFmtId="0" fontId="1" fillId="0" borderId="34" xfId="0" applyFont="1" applyBorder="1"/>
    <xf numFmtId="44" fontId="1" fillId="24" borderId="0" xfId="0" applyNumberFormat="1" applyFont="1" applyFill="1" applyAlignment="1">
      <alignment horizontal="center"/>
    </xf>
    <xf numFmtId="44" fontId="1" fillId="24" borderId="34" xfId="0" applyNumberFormat="1" applyFont="1" applyFill="1" applyBorder="1" applyAlignment="1">
      <alignment horizontal="center"/>
    </xf>
    <xf numFmtId="44" fontId="1" fillId="0" borderId="33" xfId="0" applyNumberFormat="1" applyFont="1" applyBorder="1" applyAlignment="1">
      <alignment horizontal="center"/>
    </xf>
    <xf numFmtId="44" fontId="1" fillId="0" borderId="45" xfId="0" applyNumberFormat="1" applyFont="1" applyBorder="1" applyAlignment="1">
      <alignment horizontal="center"/>
    </xf>
    <xf numFmtId="44" fontId="1" fillId="24" borderId="36" xfId="0" applyNumberFormat="1" applyFont="1" applyFill="1" applyBorder="1" applyAlignment="1">
      <alignment horizontal="center"/>
    </xf>
    <xf numFmtId="44" fontId="1" fillId="24" borderId="27" xfId="0" applyNumberFormat="1" applyFont="1" applyFill="1" applyBorder="1" applyAlignment="1">
      <alignment horizontal="center"/>
    </xf>
    <xf numFmtId="44" fontId="1" fillId="24" borderId="33" xfId="0" applyNumberFormat="1" applyFont="1" applyFill="1" applyBorder="1" applyAlignment="1">
      <alignment horizontal="center"/>
    </xf>
    <xf numFmtId="44" fontId="1" fillId="0" borderId="39" xfId="0" applyNumberFormat="1" applyFont="1" applyBorder="1"/>
    <xf numFmtId="44" fontId="1" fillId="0" borderId="46" xfId="0" applyNumberFormat="1" applyFont="1" applyBorder="1"/>
    <xf numFmtId="44" fontId="1" fillId="0" borderId="36" xfId="0" applyNumberFormat="1" applyFont="1" applyBorder="1"/>
    <xf numFmtId="1" fontId="1" fillId="0" borderId="46" xfId="0" applyNumberFormat="1" applyFont="1" applyBorder="1"/>
    <xf numFmtId="44" fontId="1" fillId="24" borderId="45" xfId="0" applyNumberFormat="1" applyFont="1" applyFill="1" applyBorder="1" applyAlignment="1">
      <alignment horizontal="center"/>
    </xf>
    <xf numFmtId="44" fontId="1" fillId="0" borderId="36" xfId="0" applyNumberFormat="1" applyFont="1" applyBorder="1" applyAlignment="1">
      <alignment horizontal="center"/>
    </xf>
    <xf numFmtId="44" fontId="1" fillId="0" borderId="27" xfId="0" applyNumberFormat="1" applyFont="1" applyBorder="1" applyAlignment="1">
      <alignment horizontal="center"/>
    </xf>
    <xf numFmtId="44" fontId="1" fillId="7" borderId="81" xfId="0" applyNumberFormat="1" applyFont="1" applyFill="1" applyBorder="1" applyAlignment="1">
      <alignment horizontal="center"/>
    </xf>
    <xf numFmtId="44" fontId="1" fillId="6" borderId="58" xfId="0" applyNumberFormat="1" applyFont="1" applyFill="1" applyBorder="1" applyAlignment="1">
      <alignment horizontal="center"/>
    </xf>
    <xf numFmtId="44" fontId="1" fillId="5" borderId="59" xfId="0" applyNumberFormat="1" applyFont="1" applyFill="1" applyBorder="1" applyAlignment="1">
      <alignment horizontal="center"/>
    </xf>
    <xf numFmtId="44" fontId="1" fillId="7" borderId="0" xfId="0" applyNumberFormat="1" applyFont="1" applyFill="1" applyAlignment="1">
      <alignment horizontal="center"/>
    </xf>
    <xf numFmtId="44" fontId="1" fillId="6" borderId="0" xfId="0" applyNumberFormat="1" applyFont="1" applyFill="1" applyAlignment="1">
      <alignment horizontal="center"/>
    </xf>
    <xf numFmtId="44" fontId="1" fillId="7" borderId="28" xfId="0" applyNumberFormat="1" applyFont="1" applyFill="1" applyBorder="1" applyAlignment="1">
      <alignment horizontal="center"/>
    </xf>
    <xf numFmtId="44" fontId="1" fillId="6" borderId="26" xfId="0" applyNumberFormat="1" applyFont="1" applyFill="1" applyBorder="1" applyAlignment="1">
      <alignment horizontal="center"/>
    </xf>
    <xf numFmtId="44" fontId="1" fillId="6" borderId="49" xfId="0" applyNumberFormat="1" applyFont="1" applyFill="1" applyBorder="1" applyAlignment="1">
      <alignment horizontal="center"/>
    </xf>
    <xf numFmtId="44" fontId="1" fillId="5" borderId="29" xfId="0" applyNumberFormat="1" applyFont="1" applyFill="1" applyBorder="1" applyAlignment="1">
      <alignment horizontal="center"/>
    </xf>
    <xf numFmtId="44" fontId="7" fillId="10" borderId="122" xfId="0" applyNumberFormat="1" applyFont="1" applyFill="1" applyBorder="1" applyAlignment="1">
      <alignment horizontal="right"/>
    </xf>
    <xf numFmtId="1" fontId="7" fillId="10" borderId="35" xfId="0" applyNumberFormat="1" applyFont="1" applyFill="1" applyBorder="1" applyAlignment="1">
      <alignment horizontal="right"/>
    </xf>
    <xf numFmtId="44" fontId="1" fillId="0" borderId="34" xfId="0" applyNumberFormat="1" applyFont="1" applyBorder="1" applyAlignment="1">
      <alignment horizontal="center"/>
    </xf>
    <xf numFmtId="44" fontId="1" fillId="0" borderId="46" xfId="0" applyNumberFormat="1" applyFont="1" applyBorder="1" applyAlignment="1">
      <alignment horizontal="center"/>
    </xf>
    <xf numFmtId="44" fontId="20" fillId="0" borderId="46" xfId="0" applyNumberFormat="1" applyFont="1" applyBorder="1" applyAlignment="1">
      <alignment wrapText="1"/>
    </xf>
    <xf numFmtId="1" fontId="20" fillId="0" borderId="46" xfId="0" applyNumberFormat="1" applyFont="1" applyBorder="1" applyAlignment="1">
      <alignment wrapText="1"/>
    </xf>
    <xf numFmtId="44" fontId="16" fillId="10" borderId="46" xfId="0" applyNumberFormat="1" applyFont="1" applyFill="1" applyBorder="1" applyAlignment="1">
      <alignment wrapText="1"/>
    </xf>
    <xf numFmtId="1" fontId="16" fillId="10" borderId="46" xfId="0" applyNumberFormat="1" applyFont="1" applyFill="1" applyBorder="1" applyAlignment="1">
      <alignment wrapText="1"/>
    </xf>
    <xf numFmtId="1" fontId="25" fillId="0" borderId="46" xfId="0" applyNumberFormat="1" applyFont="1" applyBorder="1" applyAlignment="1">
      <alignment wrapText="1"/>
    </xf>
    <xf numFmtId="44" fontId="16" fillId="10" borderId="34" xfId="0" applyNumberFormat="1" applyFont="1" applyFill="1" applyBorder="1" applyAlignment="1">
      <alignment wrapText="1"/>
    </xf>
    <xf numFmtId="0" fontId="16" fillId="10" borderId="34" xfId="0" applyFont="1" applyFill="1" applyBorder="1" applyAlignment="1">
      <alignment horizontal="left" wrapText="1" indent="1"/>
    </xf>
    <xf numFmtId="1" fontId="7" fillId="10" borderId="46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44" fontId="1" fillId="0" borderId="1" xfId="0" applyNumberFormat="1" applyFont="1" applyBorder="1"/>
    <xf numFmtId="1" fontId="1" fillId="0" borderId="1" xfId="0" applyNumberFormat="1" applyFont="1" applyBorder="1"/>
    <xf numFmtId="0" fontId="1" fillId="0" borderId="1" xfId="0" applyFont="1" applyBorder="1"/>
    <xf numFmtId="1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44" fontId="1" fillId="15" borderId="78" xfId="0" applyNumberFormat="1" applyFont="1" applyFill="1" applyBorder="1"/>
    <xf numFmtId="44" fontId="1" fillId="21" borderId="57" xfId="0" applyNumberFormat="1" applyFont="1" applyFill="1" applyBorder="1"/>
    <xf numFmtId="44" fontId="1" fillId="21" borderId="123" xfId="0" applyNumberFormat="1" applyFont="1" applyFill="1" applyBorder="1"/>
    <xf numFmtId="44" fontId="1" fillId="21" borderId="77" xfId="0" applyNumberFormat="1" applyFont="1" applyFill="1" applyBorder="1"/>
    <xf numFmtId="44" fontId="1" fillId="19" borderId="88" xfId="0" applyNumberFormat="1" applyFont="1" applyFill="1" applyBorder="1" applyAlignment="1">
      <alignment horizontal="center" vertical="center"/>
    </xf>
    <xf numFmtId="0" fontId="1" fillId="19" borderId="124" xfId="0" applyFont="1" applyFill="1" applyBorder="1" applyAlignment="1">
      <alignment horizontal="center" vertical="center"/>
    </xf>
    <xf numFmtId="0" fontId="1" fillId="19" borderId="57" xfId="0" applyFont="1" applyFill="1" applyBorder="1"/>
    <xf numFmtId="0" fontId="1" fillId="19" borderId="77" xfId="0" applyFont="1" applyFill="1" applyBorder="1" applyAlignment="1">
      <alignment horizontal="center"/>
    </xf>
    <xf numFmtId="44" fontId="1" fillId="0" borderId="0" xfId="4" applyNumberFormat="1" applyFont="1" applyBorder="1"/>
    <xf numFmtId="44" fontId="1" fillId="21" borderId="71" xfId="4" applyNumberFormat="1" applyFont="1" applyFill="1" applyBorder="1"/>
    <xf numFmtId="44" fontId="1" fillId="15" borderId="45" xfId="0" applyNumberFormat="1" applyFont="1" applyFill="1" applyBorder="1"/>
    <xf numFmtId="44" fontId="1" fillId="15" borderId="33" xfId="0" applyNumberFormat="1" applyFont="1" applyFill="1" applyBorder="1"/>
    <xf numFmtId="44" fontId="1" fillId="21" borderId="70" xfId="0" applyNumberFormat="1" applyFont="1" applyFill="1" applyBorder="1"/>
    <xf numFmtId="44" fontId="1" fillId="19" borderId="46" xfId="0" applyNumberFormat="1" applyFont="1" applyFill="1" applyBorder="1" applyAlignment="1">
      <alignment horizontal="center" vertical="center"/>
    </xf>
    <xf numFmtId="0" fontId="1" fillId="19" borderId="34" xfId="0" applyFont="1" applyFill="1" applyBorder="1" applyAlignment="1">
      <alignment horizontal="center" vertical="center"/>
    </xf>
    <xf numFmtId="0" fontId="1" fillId="19" borderId="45" xfId="0" applyFont="1" applyFill="1" applyBorder="1"/>
    <xf numFmtId="0" fontId="1" fillId="19" borderId="70" xfId="0" applyFont="1" applyFill="1" applyBorder="1" applyAlignment="1">
      <alignment horizontal="center"/>
    </xf>
    <xf numFmtId="44" fontId="1" fillId="21" borderId="69" xfId="4" applyNumberFormat="1" applyFont="1" applyFill="1" applyBorder="1"/>
    <xf numFmtId="44" fontId="1" fillId="21" borderId="26" xfId="0" applyNumberFormat="1" applyFont="1" applyFill="1" applyBorder="1"/>
    <xf numFmtId="44" fontId="1" fillId="21" borderId="49" xfId="0" applyNumberFormat="1" applyFont="1" applyFill="1" applyBorder="1"/>
    <xf numFmtId="44" fontId="1" fillId="15" borderId="76" xfId="0" applyNumberFormat="1" applyFont="1" applyFill="1" applyBorder="1"/>
    <xf numFmtId="44" fontId="1" fillId="19" borderId="35" xfId="0" applyNumberFormat="1" applyFont="1" applyFill="1" applyBorder="1" applyAlignment="1">
      <alignment horizontal="center" vertical="center"/>
    </xf>
    <xf numFmtId="0" fontId="1" fillId="19" borderId="28" xfId="0" applyFont="1" applyFill="1" applyBorder="1" applyAlignment="1">
      <alignment horizontal="center" vertical="center"/>
    </xf>
    <xf numFmtId="0" fontId="1" fillId="19" borderId="49" xfId="0" applyFont="1" applyFill="1" applyBorder="1"/>
    <xf numFmtId="0" fontId="1" fillId="19" borderId="76" xfId="0" applyFont="1" applyFill="1" applyBorder="1" applyAlignment="1">
      <alignment horizontal="center"/>
    </xf>
    <xf numFmtId="0" fontId="7" fillId="0" borderId="56" xfId="0" applyFont="1" applyBorder="1"/>
    <xf numFmtId="44" fontId="7" fillId="17" borderId="53" xfId="1" applyFont="1" applyFill="1" applyBorder="1"/>
    <xf numFmtId="0" fontId="7" fillId="19" borderId="125" xfId="0" applyFont="1" applyFill="1" applyBorder="1" applyAlignment="1">
      <alignment horizontal="center" vertical="center"/>
    </xf>
    <xf numFmtId="44" fontId="7" fillId="0" borderId="0" xfId="0" applyNumberFormat="1" applyFont="1"/>
    <xf numFmtId="44" fontId="7" fillId="2" borderId="126" xfId="4" applyNumberFormat="1" applyFont="1" applyFill="1" applyBorder="1" applyAlignment="1">
      <alignment horizontal="left"/>
    </xf>
    <xf numFmtId="0" fontId="7" fillId="15" borderId="82" xfId="0" applyFont="1" applyFill="1" applyBorder="1" applyAlignment="1">
      <alignment horizontal="center" vertical="center"/>
    </xf>
    <xf numFmtId="44" fontId="7" fillId="2" borderId="127" xfId="4" applyNumberFormat="1" applyFont="1" applyFill="1" applyBorder="1" applyAlignment="1">
      <alignment horizontal="left"/>
    </xf>
    <xf numFmtId="0" fontId="7" fillId="15" borderId="49" xfId="0" applyFont="1" applyFill="1" applyBorder="1" applyAlignment="1">
      <alignment horizontal="center" vertical="center"/>
    </xf>
    <xf numFmtId="44" fontId="7" fillId="2" borderId="128" xfId="4" applyNumberFormat="1" applyFont="1" applyFill="1" applyBorder="1" applyAlignment="1">
      <alignment horizontal="left"/>
    </xf>
    <xf numFmtId="0" fontId="7" fillId="15" borderId="85" xfId="0" applyFont="1" applyFill="1" applyBorder="1" applyAlignment="1">
      <alignment horizontal="center" vertical="center"/>
    </xf>
    <xf numFmtId="44" fontId="1" fillId="13" borderId="74" xfId="4" applyNumberFormat="1" applyFont="1" applyFill="1" applyBorder="1"/>
    <xf numFmtId="44" fontId="1" fillId="2" borderId="129" xfId="4" applyNumberFormat="1" applyFont="1" applyFill="1" applyBorder="1" applyAlignment="1">
      <alignment horizontal="left"/>
    </xf>
    <xf numFmtId="44" fontId="1" fillId="2" borderId="107" xfId="4" applyNumberFormat="1" applyFont="1" applyFill="1" applyBorder="1" applyAlignment="1">
      <alignment horizontal="left"/>
    </xf>
    <xf numFmtId="44" fontId="1" fillId="0" borderId="106" xfId="4" applyNumberFormat="1" applyFont="1" applyBorder="1"/>
    <xf numFmtId="0" fontId="1" fillId="19" borderId="105" xfId="0" applyFont="1" applyFill="1" applyBorder="1" applyAlignment="1">
      <alignment horizontal="center" vertical="center"/>
    </xf>
    <xf numFmtId="0" fontId="1" fillId="19" borderId="105" xfId="0" applyFont="1" applyFill="1" applyBorder="1"/>
    <xf numFmtId="0" fontId="1" fillId="19" borderId="104" xfId="0" applyFont="1" applyFill="1" applyBorder="1" applyAlignment="1">
      <alignment horizontal="center"/>
    </xf>
    <xf numFmtId="44" fontId="1" fillId="19" borderId="27" xfId="4" applyNumberFormat="1" applyFont="1" applyFill="1" applyBorder="1"/>
    <xf numFmtId="44" fontId="1" fillId="2" borderId="130" xfId="4" applyNumberFormat="1" applyFont="1" applyFill="1" applyBorder="1" applyAlignment="1">
      <alignment horizontal="left"/>
    </xf>
    <xf numFmtId="44" fontId="1" fillId="2" borderId="60" xfId="4" applyNumberFormat="1" applyFont="1" applyFill="1" applyBorder="1" applyAlignment="1">
      <alignment horizontal="left"/>
    </xf>
    <xf numFmtId="44" fontId="1" fillId="0" borderId="73" xfId="4" applyNumberFormat="1" applyFont="1" applyBorder="1"/>
    <xf numFmtId="44" fontId="1" fillId="19" borderId="87" xfId="0" applyNumberFormat="1" applyFont="1" applyFill="1" applyBorder="1" applyAlignment="1">
      <alignment horizontal="center" vertical="center"/>
    </xf>
    <xf numFmtId="0" fontId="1" fillId="19" borderId="61" xfId="0" applyFont="1" applyFill="1" applyBorder="1" applyAlignment="1">
      <alignment horizontal="center" vertical="center"/>
    </xf>
    <xf numFmtId="0" fontId="1" fillId="19" borderId="61" xfId="0" applyFont="1" applyFill="1" applyBorder="1"/>
    <xf numFmtId="0" fontId="1" fillId="19" borderId="80" xfId="0" applyFont="1" applyFill="1" applyBorder="1" applyAlignment="1">
      <alignment horizontal="center"/>
    </xf>
    <xf numFmtId="0" fontId="7" fillId="27" borderId="131" xfId="0" applyFont="1" applyFill="1" applyBorder="1" applyAlignment="1">
      <alignment horizontal="center" vertical="center"/>
    </xf>
    <xf numFmtId="44" fontId="1" fillId="19" borderId="27" xfId="4" applyNumberFormat="1" applyFont="1" applyFill="1" applyBorder="1" applyAlignment="1">
      <alignment horizontal="left"/>
    </xf>
    <xf numFmtId="44" fontId="1" fillId="13" borderId="74" xfId="4" applyNumberFormat="1" applyFont="1" applyFill="1" applyBorder="1" applyAlignment="1">
      <alignment horizontal="left"/>
    </xf>
    <xf numFmtId="44" fontId="1" fillId="0" borderId="89" xfId="0" applyNumberFormat="1" applyFont="1" applyBorder="1" applyAlignment="1">
      <alignment horizontal="left" vertical="center" wrapText="1"/>
    </xf>
    <xf numFmtId="44" fontId="1" fillId="19" borderId="87" xfId="0" applyNumberFormat="1" applyFont="1" applyFill="1" applyBorder="1" applyAlignment="1">
      <alignment horizontal="left" vertical="center"/>
    </xf>
    <xf numFmtId="164" fontId="1" fillId="19" borderId="61" xfId="0" applyNumberFormat="1" applyFont="1" applyFill="1" applyBorder="1" applyAlignment="1">
      <alignment horizontal="center" vertical="center"/>
    </xf>
    <xf numFmtId="44" fontId="1" fillId="2" borderId="33" xfId="0" applyNumberFormat="1" applyFont="1" applyFill="1" applyBorder="1" applyAlignment="1">
      <alignment horizontal="center" vertical="center" wrapText="1"/>
    </xf>
    <xf numFmtId="44" fontId="1" fillId="2" borderId="26" xfId="0" applyNumberFormat="1" applyFont="1" applyFill="1" applyBorder="1" applyAlignment="1">
      <alignment horizontal="center" vertical="center" wrapText="1"/>
    </xf>
    <xf numFmtId="44" fontId="1" fillId="2" borderId="52" xfId="0" applyNumberFormat="1" applyFont="1" applyFill="1" applyBorder="1" applyAlignment="1">
      <alignment horizontal="center" vertical="center" wrapText="1"/>
    </xf>
    <xf numFmtId="44" fontId="1" fillId="0" borderId="0" xfId="1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13" borderId="45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right"/>
    </xf>
    <xf numFmtId="44" fontId="1" fillId="0" borderId="0" xfId="1" applyFont="1"/>
    <xf numFmtId="9" fontId="1" fillId="0" borderId="0" xfId="2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4" fontId="1" fillId="0" borderId="0" xfId="1" applyFont="1" applyAlignment="1">
      <alignment horizontal="center"/>
    </xf>
    <xf numFmtId="44" fontId="1" fillId="0" borderId="0" xfId="1" applyFont="1" applyAlignment="1">
      <alignment horizontal="right"/>
    </xf>
    <xf numFmtId="44" fontId="1" fillId="0" borderId="0" xfId="1" applyFont="1" applyFill="1" applyAlignment="1">
      <alignment horizontal="center" vertical="center"/>
    </xf>
    <xf numFmtId="9" fontId="1" fillId="0" borderId="0" xfId="2" applyFont="1" applyFill="1" applyBorder="1" applyAlignment="1">
      <alignment horizontal="center"/>
    </xf>
    <xf numFmtId="9" fontId="1" fillId="15" borderId="0" xfId="2" applyFont="1" applyFill="1" applyBorder="1" applyAlignment="1">
      <alignment horizontal="center"/>
    </xf>
    <xf numFmtId="9" fontId="1" fillId="0" borderId="0" xfId="2" applyFont="1" applyBorder="1" applyAlignment="1">
      <alignment horizontal="center"/>
    </xf>
    <xf numFmtId="44" fontId="1" fillId="0" borderId="53" xfId="0" applyNumberFormat="1" applyFont="1" applyBorder="1"/>
    <xf numFmtId="44" fontId="1" fillId="0" borderId="53" xfId="0" applyNumberFormat="1" applyFont="1" applyBorder="1" applyAlignment="1">
      <alignment horizontal="center"/>
    </xf>
    <xf numFmtId="44" fontId="1" fillId="0" borderId="53" xfId="0" applyNumberFormat="1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62" xfId="0" applyFont="1" applyBorder="1"/>
    <xf numFmtId="44" fontId="1" fillId="0" borderId="0" xfId="1" applyFont="1" applyFill="1"/>
    <xf numFmtId="9" fontId="1" fillId="0" borderId="0" xfId="2" applyFont="1"/>
    <xf numFmtId="0" fontId="19" fillId="21" borderId="66" xfId="0" applyFont="1" applyFill="1" applyBorder="1" applyAlignment="1">
      <alignment horizontal="center"/>
    </xf>
    <xf numFmtId="0" fontId="19" fillId="21" borderId="67" xfId="0" applyFont="1" applyFill="1" applyBorder="1" applyAlignment="1">
      <alignment horizontal="center"/>
    </xf>
    <xf numFmtId="44" fontId="7" fillId="4" borderId="62" xfId="0" applyNumberFormat="1" applyFont="1" applyFill="1" applyBorder="1" applyAlignment="1">
      <alignment horizontal="center" vertical="center" wrapText="1"/>
    </xf>
    <xf numFmtId="44" fontId="7" fillId="4" borderId="64" xfId="0" applyNumberFormat="1" applyFont="1" applyFill="1" applyBorder="1" applyAlignment="1">
      <alignment horizontal="center" vertical="center" wrapText="1"/>
    </xf>
    <xf numFmtId="44" fontId="26" fillId="4" borderId="5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44" fontId="9" fillId="0" borderId="26" xfId="1" applyFont="1" applyFill="1" applyBorder="1" applyAlignment="1">
      <alignment vertical="center" wrapText="1"/>
    </xf>
    <xf numFmtId="0" fontId="10" fillId="0" borderId="29" xfId="1" quotePrefix="1" applyNumberFormat="1" applyFont="1" applyFill="1" applyBorder="1" applyAlignment="1">
      <alignment vertical="center" wrapText="1"/>
    </xf>
    <xf numFmtId="44" fontId="9" fillId="0" borderId="35" xfId="1" applyFont="1" applyFill="1" applyBorder="1" applyAlignment="1">
      <alignment vertical="center" wrapText="1"/>
    </xf>
    <xf numFmtId="44" fontId="9" fillId="0" borderId="28" xfId="1" applyFont="1" applyFill="1" applyBorder="1" applyAlignment="1">
      <alignment vertical="center" wrapText="1"/>
    </xf>
    <xf numFmtId="44" fontId="9" fillId="0" borderId="29" xfId="1" applyFont="1" applyFill="1" applyBorder="1" applyAlignment="1">
      <alignment vertical="center" wrapText="1"/>
    </xf>
    <xf numFmtId="44" fontId="0" fillId="0" borderId="0" xfId="1" applyFont="1" applyBorder="1"/>
    <xf numFmtId="0" fontId="0" fillId="0" borderId="62" xfId="0" applyBorder="1"/>
    <xf numFmtId="44" fontId="0" fillId="0" borderId="0" xfId="0" applyNumberFormat="1"/>
    <xf numFmtId="44" fontId="0" fillId="0" borderId="81" xfId="0" applyNumberFormat="1" applyBorder="1"/>
    <xf numFmtId="44" fontId="0" fillId="24" borderId="58" xfId="0" applyNumberFormat="1" applyFill="1" applyBorder="1"/>
    <xf numFmtId="44" fontId="0" fillId="0" borderId="58" xfId="0" applyNumberFormat="1" applyBorder="1"/>
    <xf numFmtId="44" fontId="0" fillId="24" borderId="42" xfId="0" applyNumberFormat="1" applyFill="1" applyBorder="1"/>
    <xf numFmtId="44" fontId="0" fillId="24" borderId="59" xfId="0" applyNumberFormat="1" applyFill="1" applyBorder="1"/>
    <xf numFmtId="44" fontId="0" fillId="0" borderId="121" xfId="1" applyFont="1" applyBorder="1"/>
    <xf numFmtId="2" fontId="0" fillId="0" borderId="121" xfId="1" applyNumberFormat="1" applyFont="1" applyBorder="1"/>
    <xf numFmtId="0" fontId="0" fillId="0" borderId="59" xfId="0" applyBorder="1"/>
    <xf numFmtId="44" fontId="0" fillId="24" borderId="28" xfId="0" applyNumberFormat="1" applyFill="1" applyBorder="1"/>
    <xf numFmtId="44" fontId="0" fillId="0" borderId="49" xfId="0" applyNumberFormat="1" applyBorder="1"/>
    <xf numFmtId="44" fontId="0" fillId="24" borderId="49" xfId="0" applyNumberFormat="1" applyFill="1" applyBorder="1"/>
    <xf numFmtId="44" fontId="0" fillId="0" borderId="29" xfId="0" applyNumberFormat="1" applyBorder="1"/>
    <xf numFmtId="44" fontId="0" fillId="24" borderId="48" xfId="0" applyNumberFormat="1" applyFill="1" applyBorder="1"/>
    <xf numFmtId="44" fontId="0" fillId="0" borderId="35" xfId="1" applyFont="1" applyBorder="1"/>
    <xf numFmtId="2" fontId="0" fillId="0" borderId="35" xfId="1" applyNumberFormat="1" applyFont="1" applyBorder="1"/>
    <xf numFmtId="0" fontId="0" fillId="0" borderId="48" xfId="0" applyBorder="1"/>
    <xf numFmtId="44" fontId="0" fillId="24" borderId="25" xfId="0" applyNumberFormat="1" applyFill="1" applyBorder="1"/>
    <xf numFmtId="44" fontId="0" fillId="24" borderId="24" xfId="0" applyNumberFormat="1" applyFill="1" applyBorder="1"/>
    <xf numFmtId="44" fontId="0" fillId="24" borderId="97" xfId="0" applyNumberFormat="1" applyFill="1" applyBorder="1"/>
    <xf numFmtId="44" fontId="0" fillId="24" borderId="98" xfId="0" applyNumberFormat="1" applyFill="1" applyBorder="1"/>
    <xf numFmtId="44" fontId="0" fillId="0" borderId="83" xfId="0" applyNumberFormat="1" applyBorder="1"/>
    <xf numFmtId="44" fontId="0" fillId="0" borderId="98" xfId="1" applyFont="1" applyBorder="1"/>
    <xf numFmtId="2" fontId="0" fillId="0" borderId="98" xfId="1" applyNumberFormat="1" applyFont="1" applyBorder="1"/>
    <xf numFmtId="0" fontId="0" fillId="0" borderId="24" xfId="0" applyBorder="1"/>
    <xf numFmtId="44" fontId="7" fillId="7" borderId="15" xfId="0" applyNumberFormat="1" applyFont="1" applyFill="1" applyBorder="1" applyAlignment="1">
      <alignment horizontal="center" vertical="center" wrapText="1"/>
    </xf>
    <xf numFmtId="44" fontId="7" fillId="6" borderId="1" xfId="0" applyNumberFormat="1" applyFont="1" applyFill="1" applyBorder="1" applyAlignment="1">
      <alignment horizontal="center" vertical="center" wrapText="1"/>
    </xf>
    <xf numFmtId="44" fontId="7" fillId="5" borderId="44" xfId="0" applyNumberFormat="1" applyFont="1" applyFill="1" applyBorder="1" applyAlignment="1">
      <alignment horizontal="center" vertical="center" wrapText="1"/>
    </xf>
    <xf numFmtId="44" fontId="7" fillId="29" borderId="20" xfId="0" applyNumberFormat="1" applyFont="1" applyFill="1" applyBorder="1" applyAlignment="1">
      <alignment horizontal="center" vertical="center" wrapText="1"/>
    </xf>
    <xf numFmtId="44" fontId="7" fillId="30" borderId="44" xfId="0" applyNumberFormat="1" applyFont="1" applyFill="1" applyBorder="1" applyAlignment="1">
      <alignment horizontal="center" vertical="center" wrapText="1"/>
    </xf>
    <xf numFmtId="44" fontId="7" fillId="7" borderId="20" xfId="0" applyNumberFormat="1" applyFont="1" applyFill="1" applyBorder="1" applyAlignment="1">
      <alignment horizontal="center" vertical="center" wrapText="1"/>
    </xf>
    <xf numFmtId="44" fontId="7" fillId="6" borderId="3" xfId="0" applyNumberFormat="1" applyFont="1" applyFill="1" applyBorder="1" applyAlignment="1">
      <alignment horizontal="center" vertical="center" wrapText="1"/>
    </xf>
    <xf numFmtId="44" fontId="7" fillId="6" borderId="19" xfId="0" applyNumberFormat="1" applyFont="1" applyFill="1" applyBorder="1" applyAlignment="1">
      <alignment horizontal="center" vertical="center" wrapText="1"/>
    </xf>
    <xf numFmtId="44" fontId="7" fillId="4" borderId="3" xfId="1" applyFont="1" applyFill="1" applyBorder="1" applyAlignment="1">
      <alignment horizontal="right" wrapText="1"/>
    </xf>
    <xf numFmtId="2" fontId="7" fillId="4" borderId="3" xfId="1" applyNumberFormat="1" applyFont="1" applyFill="1" applyBorder="1" applyAlignment="1">
      <alignment horizontal="right" wrapText="1"/>
    </xf>
    <xf numFmtId="0" fontId="7" fillId="4" borderId="44" xfId="0" applyFont="1" applyFill="1" applyBorder="1" applyAlignment="1">
      <alignment horizontal="right" wrapText="1"/>
    </xf>
    <xf numFmtId="44" fontId="1" fillId="0" borderId="29" xfId="0" applyNumberFormat="1" applyFont="1" applyBorder="1"/>
    <xf numFmtId="44" fontId="1" fillId="0" borderId="28" xfId="0" applyNumberFormat="1" applyFont="1" applyBorder="1"/>
    <xf numFmtId="44" fontId="1" fillId="0" borderId="35" xfId="1" applyFont="1" applyFill="1" applyBorder="1"/>
    <xf numFmtId="2" fontId="1" fillId="0" borderId="35" xfId="1" applyNumberFormat="1" applyFont="1" applyFill="1" applyBorder="1"/>
    <xf numFmtId="44" fontId="1" fillId="0" borderId="49" xfId="1" applyFont="1" applyFill="1" applyBorder="1"/>
    <xf numFmtId="0" fontId="27" fillId="0" borderId="49" xfId="0" applyFont="1" applyBorder="1" applyAlignment="1">
      <alignment horizontal="left" vertical="center" wrapText="1"/>
    </xf>
    <xf numFmtId="44" fontId="1" fillId="13" borderId="28" xfId="0" applyNumberFormat="1" applyFont="1" applyFill="1" applyBorder="1"/>
    <xf numFmtId="44" fontId="1" fillId="12" borderId="29" xfId="0" applyNumberFormat="1" applyFont="1" applyFill="1" applyBorder="1"/>
    <xf numFmtId="44" fontId="1" fillId="11" borderId="29" xfId="0" applyNumberFormat="1" applyFont="1" applyFill="1" applyBorder="1"/>
    <xf numFmtId="44" fontId="1" fillId="12" borderId="35" xfId="0" applyNumberFormat="1" applyFont="1" applyFill="1" applyBorder="1"/>
    <xf numFmtId="44" fontId="1" fillId="10" borderId="63" xfId="1" applyFont="1" applyFill="1" applyBorder="1"/>
    <xf numFmtId="2" fontId="1" fillId="10" borderId="98" xfId="1" applyNumberFormat="1" applyFont="1" applyFill="1" applyBorder="1"/>
    <xf numFmtId="44" fontId="1" fillId="10" borderId="85" xfId="1" applyFont="1" applyFill="1" applyBorder="1"/>
    <xf numFmtId="0" fontId="1" fillId="10" borderId="49" xfId="0" applyFont="1" applyFill="1" applyBorder="1"/>
    <xf numFmtId="0" fontId="7" fillId="7" borderId="81" xfId="0" applyFont="1" applyFill="1" applyBorder="1" applyAlignment="1">
      <alignment horizontal="center" vertical="center" wrapText="1"/>
    </xf>
    <xf numFmtId="0" fontId="7" fillId="6" borderId="121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0" fontId="7" fillId="29" borderId="81" xfId="0" applyFont="1" applyFill="1" applyBorder="1" applyAlignment="1">
      <alignment horizontal="center" vertical="center" wrapText="1"/>
    </xf>
    <xf numFmtId="0" fontId="7" fillId="30" borderId="59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7" fillId="5" borderId="59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wrapText="1"/>
    </xf>
    <xf numFmtId="0" fontId="7" fillId="4" borderId="21" xfId="0" applyFont="1" applyFill="1" applyBorder="1" applyAlignment="1">
      <alignment wrapText="1"/>
    </xf>
    <xf numFmtId="0" fontId="7" fillId="4" borderId="82" xfId="0" applyFont="1" applyFill="1" applyBorder="1" applyAlignment="1">
      <alignment wrapText="1"/>
    </xf>
    <xf numFmtId="0" fontId="7" fillId="0" borderId="1" xfId="0" applyFont="1" applyBorder="1"/>
    <xf numFmtId="0" fontId="7" fillId="0" borderId="13" xfId="0" applyFont="1" applyBorder="1"/>
    <xf numFmtId="0" fontId="5" fillId="0" borderId="0" xfId="0" applyFont="1" applyAlignment="1">
      <alignment horizontal="center" wrapText="1"/>
    </xf>
    <xf numFmtId="0" fontId="8" fillId="9" borderId="56" xfId="0" applyFont="1" applyFill="1" applyBorder="1" applyAlignment="1">
      <alignment vertical="center"/>
    </xf>
    <xf numFmtId="0" fontId="8" fillId="9" borderId="22" xfId="0" applyFont="1" applyFill="1" applyBorder="1" applyAlignment="1">
      <alignment vertical="center"/>
    </xf>
    <xf numFmtId="0" fontId="8" fillId="9" borderId="32" xfId="0" applyFont="1" applyFill="1" applyBorder="1" applyAlignment="1">
      <alignment horizontal="left" vertical="center"/>
    </xf>
    <xf numFmtId="44" fontId="8" fillId="22" borderId="2" xfId="1" applyFont="1" applyFill="1" applyBorder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12" fillId="15" borderId="0" xfId="0" applyFont="1" applyFill="1" applyAlignment="1">
      <alignment horizontal="right"/>
    </xf>
    <xf numFmtId="0" fontId="9" fillId="0" borderId="40" xfId="0" applyFont="1" applyBorder="1" applyAlignment="1">
      <alignment vertical="center"/>
    </xf>
    <xf numFmtId="44" fontId="7" fillId="10" borderId="35" xfId="0" applyNumberFormat="1" applyFont="1" applyFill="1" applyBorder="1" applyAlignment="1">
      <alignment horizontal="right"/>
    </xf>
    <xf numFmtId="44" fontId="7" fillId="10" borderId="32" xfId="0" applyNumberFormat="1" applyFont="1" applyFill="1" applyBorder="1" applyAlignment="1">
      <alignment wrapText="1"/>
    </xf>
    <xf numFmtId="44" fontId="16" fillId="10" borderId="33" xfId="0" applyNumberFormat="1" applyFont="1" applyFill="1" applyBorder="1" applyAlignment="1">
      <alignment wrapText="1"/>
    </xf>
    <xf numFmtId="44" fontId="25" fillId="0" borderId="35" xfId="0" applyNumberFormat="1" applyFont="1" applyBorder="1" applyAlignment="1">
      <alignment wrapText="1"/>
    </xf>
    <xf numFmtId="44" fontId="7" fillId="27" borderId="0" xfId="0" applyNumberFormat="1" applyFont="1" applyFill="1" applyAlignment="1">
      <alignment horizontal="left" vertical="center"/>
    </xf>
    <xf numFmtId="44" fontId="7" fillId="15" borderId="62" xfId="0" applyNumberFormat="1" applyFont="1" applyFill="1" applyBorder="1" applyAlignment="1">
      <alignment horizontal="center" vertical="center"/>
    </xf>
    <xf numFmtId="44" fontId="7" fillId="15" borderId="35" xfId="0" applyNumberFormat="1" applyFont="1" applyFill="1" applyBorder="1" applyAlignment="1">
      <alignment horizontal="center" vertical="center"/>
    </xf>
    <xf numFmtId="44" fontId="7" fillId="15" borderId="1" xfId="0" applyNumberFormat="1" applyFont="1" applyFill="1" applyBorder="1" applyAlignment="1">
      <alignment horizontal="center" vertical="center"/>
    </xf>
    <xf numFmtId="44" fontId="7" fillId="19" borderId="53" xfId="0" applyNumberFormat="1" applyFont="1" applyFill="1" applyBorder="1" applyAlignment="1">
      <alignment horizontal="center" vertical="center"/>
    </xf>
    <xf numFmtId="9" fontId="1" fillId="0" borderId="35" xfId="2" applyFont="1" applyFill="1" applyBorder="1" applyAlignment="1">
      <alignment horizontal="center"/>
    </xf>
    <xf numFmtId="9" fontId="1" fillId="15" borderId="46" xfId="2" applyFont="1" applyFill="1" applyBorder="1" applyAlignment="1">
      <alignment horizontal="center"/>
    </xf>
    <xf numFmtId="9" fontId="1" fillId="0" borderId="46" xfId="2" applyFont="1" applyFill="1" applyBorder="1" applyAlignment="1">
      <alignment horizontal="center"/>
    </xf>
    <xf numFmtId="0" fontId="19" fillId="21" borderId="65" xfId="0" applyFont="1" applyFill="1" applyBorder="1" applyAlignment="1">
      <alignment horizontal="center" vertical="center"/>
    </xf>
    <xf numFmtId="0" fontId="19" fillId="21" borderId="1" xfId="0" applyFont="1" applyFill="1" applyBorder="1" applyAlignment="1">
      <alignment horizontal="center" vertical="center"/>
    </xf>
    <xf numFmtId="44" fontId="1" fillId="10" borderId="35" xfId="1" applyFont="1" applyFill="1" applyBorder="1"/>
    <xf numFmtId="44" fontId="14" fillId="32" borderId="2" xfId="1" applyFont="1" applyFill="1" applyBorder="1" applyAlignment="1">
      <alignment vertical="center" wrapText="1"/>
    </xf>
    <xf numFmtId="44" fontId="15" fillId="31" borderId="36" xfId="1" applyFont="1" applyFill="1" applyBorder="1" applyAlignment="1">
      <alignment vertical="center" wrapText="1"/>
    </xf>
    <xf numFmtId="0" fontId="10" fillId="12" borderId="27" xfId="1" quotePrefix="1" applyNumberFormat="1" applyFont="1" applyFill="1" applyBorder="1" applyAlignment="1">
      <alignment vertical="center" wrapText="1"/>
    </xf>
    <xf numFmtId="44" fontId="7" fillId="13" borderId="135" xfId="4" applyNumberFormat="1" applyFont="1" applyFill="1" applyBorder="1"/>
    <xf numFmtId="44" fontId="7" fillId="13" borderId="35" xfId="4" applyNumberFormat="1" applyFont="1" applyFill="1" applyBorder="1"/>
    <xf numFmtId="44" fontId="7" fillId="13" borderId="1" xfId="4" applyNumberFormat="1" applyFont="1" applyFill="1" applyBorder="1"/>
    <xf numFmtId="44" fontId="1" fillId="21" borderId="46" xfId="4" applyNumberFormat="1" applyFont="1" applyFill="1" applyBorder="1"/>
    <xf numFmtId="44" fontId="1" fillId="15" borderId="88" xfId="0" applyNumberFormat="1" applyFont="1" applyFill="1" applyBorder="1"/>
    <xf numFmtId="44" fontId="1" fillId="24" borderId="46" xfId="0" applyNumberFormat="1" applyFont="1" applyFill="1" applyBorder="1" applyAlignment="1">
      <alignment horizontal="center"/>
    </xf>
    <xf numFmtId="44" fontId="1" fillId="0" borderId="121" xfId="0" applyNumberFormat="1" applyFont="1" applyBorder="1" applyAlignment="1">
      <alignment horizontal="center"/>
    </xf>
    <xf numFmtId="44" fontId="0" fillId="24" borderId="29" xfId="0" applyNumberFormat="1" applyFill="1" applyBorder="1"/>
    <xf numFmtId="44" fontId="0" fillId="0" borderId="42" xfId="0" applyNumberFormat="1" applyBorder="1"/>
    <xf numFmtId="44" fontId="16" fillId="10" borderId="45" xfId="0" applyNumberFormat="1" applyFont="1" applyFill="1" applyBorder="1" applyAlignment="1">
      <alignment wrapText="1"/>
    </xf>
    <xf numFmtId="44" fontId="20" fillId="0" borderId="45" xfId="0" applyNumberFormat="1" applyFont="1" applyBorder="1" applyAlignment="1">
      <alignment wrapText="1"/>
    </xf>
    <xf numFmtId="44" fontId="25" fillId="0" borderId="34" xfId="0" applyNumberFormat="1" applyFont="1" applyBorder="1" applyAlignment="1">
      <alignment wrapText="1"/>
    </xf>
    <xf numFmtId="44" fontId="14" fillId="31" borderId="0" xfId="0" applyNumberFormat="1" applyFont="1" applyFill="1" applyAlignment="1">
      <alignment vertical="center" wrapText="1"/>
    </xf>
    <xf numFmtId="44" fontId="0" fillId="0" borderId="98" xfId="0" applyNumberFormat="1" applyBorder="1"/>
    <xf numFmtId="9" fontId="1" fillId="15" borderId="33" xfId="2" applyFont="1" applyFill="1" applyBorder="1" applyAlignment="1">
      <alignment horizontal="center"/>
    </xf>
    <xf numFmtId="9" fontId="1" fillId="15" borderId="46" xfId="2" applyFont="1" applyFill="1" applyBorder="1" applyAlignment="1">
      <alignment horizontal="center"/>
    </xf>
    <xf numFmtId="9" fontId="1" fillId="15" borderId="27" xfId="2" applyFont="1" applyFill="1" applyBorder="1" applyAlignment="1">
      <alignment horizontal="center"/>
    </xf>
    <xf numFmtId="9" fontId="1" fillId="0" borderId="45" xfId="2" applyFont="1" applyBorder="1" applyAlignment="1">
      <alignment horizontal="center"/>
    </xf>
    <xf numFmtId="9" fontId="1" fillId="0" borderId="33" xfId="2" applyFont="1" applyFill="1" applyBorder="1" applyAlignment="1">
      <alignment horizontal="center"/>
    </xf>
    <xf numFmtId="9" fontId="1" fillId="0" borderId="46" xfId="2" applyFont="1" applyFill="1" applyBorder="1" applyAlignment="1">
      <alignment horizontal="center"/>
    </xf>
    <xf numFmtId="9" fontId="1" fillId="0" borderId="27" xfId="2" applyFont="1" applyFill="1" applyBorder="1" applyAlignment="1">
      <alignment horizontal="center"/>
    </xf>
    <xf numFmtId="17" fontId="8" fillId="6" borderId="10" xfId="0" applyNumberFormat="1" applyFont="1" applyFill="1" applyBorder="1" applyAlignment="1">
      <alignment horizontal="center" vertical="center" wrapText="1"/>
    </xf>
    <xf numFmtId="17" fontId="8" fillId="6" borderId="82" xfId="0" applyNumberFormat="1" applyFont="1" applyFill="1" applyBorder="1" applyAlignment="1">
      <alignment horizontal="center" vertical="center" wrapText="1"/>
    </xf>
    <xf numFmtId="0" fontId="8" fillId="7" borderId="38" xfId="0" applyFont="1" applyFill="1" applyBorder="1" applyAlignment="1">
      <alignment horizontal="center" vertical="center" wrapText="1"/>
    </xf>
    <xf numFmtId="0" fontId="8" fillId="7" borderId="47" xfId="0" applyFont="1" applyFill="1" applyBorder="1" applyAlignment="1">
      <alignment horizontal="center" vertical="center" wrapText="1"/>
    </xf>
    <xf numFmtId="0" fontId="8" fillId="8" borderId="64" xfId="0" applyFont="1" applyFill="1" applyBorder="1" applyAlignment="1">
      <alignment horizontal="center" vertical="center" wrapText="1"/>
    </xf>
    <xf numFmtId="0" fontId="8" fillId="8" borderId="84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9" fontId="1" fillId="0" borderId="26" xfId="2" applyFont="1" applyFill="1" applyBorder="1" applyAlignment="1">
      <alignment horizontal="center"/>
    </xf>
    <xf numFmtId="9" fontId="1" fillId="0" borderId="35" xfId="2" applyFont="1" applyFill="1" applyBorder="1" applyAlignment="1">
      <alignment horizontal="center"/>
    </xf>
    <xf numFmtId="9" fontId="1" fillId="0" borderId="29" xfId="2" applyFont="1" applyFill="1" applyBorder="1" applyAlignment="1">
      <alignment horizontal="center"/>
    </xf>
    <xf numFmtId="9" fontId="1" fillId="0" borderId="26" xfId="2" applyFont="1" applyBorder="1" applyAlignment="1">
      <alignment horizontal="center"/>
    </xf>
    <xf numFmtId="9" fontId="1" fillId="0" borderId="35" xfId="2" applyFont="1" applyBorder="1" applyAlignment="1">
      <alignment horizontal="center"/>
    </xf>
    <xf numFmtId="9" fontId="1" fillId="0" borderId="29" xfId="2" applyFont="1" applyBorder="1" applyAlignment="1">
      <alignment horizontal="center"/>
    </xf>
    <xf numFmtId="0" fontId="8" fillId="5" borderId="6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17" fontId="8" fillId="6" borderId="7" xfId="0" applyNumberFormat="1" applyFont="1" applyFill="1" applyBorder="1" applyAlignment="1">
      <alignment horizontal="center" vertical="center" wrapText="1"/>
    </xf>
    <xf numFmtId="17" fontId="8" fillId="6" borderId="13" xfId="0" applyNumberFormat="1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14" fillId="26" borderId="64" xfId="0" applyFont="1" applyFill="1" applyBorder="1" applyAlignment="1">
      <alignment horizontal="center" vertical="center" wrapText="1"/>
    </xf>
    <xf numFmtId="0" fontId="14" fillId="26" borderId="84" xfId="0" applyFont="1" applyFill="1" applyBorder="1" applyAlignment="1">
      <alignment horizontal="center" vertical="center" wrapText="1"/>
    </xf>
    <xf numFmtId="0" fontId="14" fillId="18" borderId="4" xfId="0" applyFont="1" applyFill="1" applyBorder="1" applyAlignment="1">
      <alignment horizontal="center" vertical="center" wrapText="1"/>
    </xf>
    <xf numFmtId="0" fontId="8" fillId="22" borderId="6" xfId="0" applyFont="1" applyFill="1" applyBorder="1" applyAlignment="1">
      <alignment horizontal="center" vertical="center" wrapText="1"/>
    </xf>
    <xf numFmtId="0" fontId="8" fillId="22" borderId="62" xfId="0" applyFont="1" applyFill="1" applyBorder="1" applyAlignment="1">
      <alignment horizontal="center" vertical="center" wrapText="1"/>
    </xf>
    <xf numFmtId="0" fontId="8" fillId="22" borderId="38" xfId="0" applyFont="1" applyFill="1" applyBorder="1" applyAlignment="1">
      <alignment horizontal="center" vertical="center" wrapText="1"/>
    </xf>
    <xf numFmtId="0" fontId="8" fillId="22" borderId="12" xfId="0" applyFont="1" applyFill="1" applyBorder="1" applyAlignment="1">
      <alignment horizontal="center" vertical="center" wrapText="1"/>
    </xf>
    <xf numFmtId="0" fontId="8" fillId="22" borderId="1" xfId="0" applyFont="1" applyFill="1" applyBorder="1" applyAlignment="1">
      <alignment horizontal="center" vertical="center" wrapText="1"/>
    </xf>
    <xf numFmtId="0" fontId="8" fillId="22" borderId="47" xfId="0" applyFont="1" applyFill="1" applyBorder="1" applyAlignment="1">
      <alignment horizontal="center" vertical="center" wrapText="1"/>
    </xf>
    <xf numFmtId="17" fontId="6" fillId="2" borderId="2" xfId="0" applyNumberFormat="1" applyFont="1" applyFill="1" applyBorder="1" applyAlignment="1">
      <alignment horizontal="center"/>
    </xf>
    <xf numFmtId="17" fontId="6" fillId="2" borderId="3" xfId="0" applyNumberFormat="1" applyFont="1" applyFill="1" applyBorder="1" applyAlignment="1">
      <alignment horizontal="center"/>
    </xf>
    <xf numFmtId="17" fontId="6" fillId="2" borderId="4" xfId="0" applyNumberFormat="1" applyFont="1" applyFill="1" applyBorder="1" applyAlignment="1">
      <alignment horizontal="center"/>
    </xf>
    <xf numFmtId="17" fontId="6" fillId="3" borderId="2" xfId="0" quotePrefix="1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2" borderId="2" xfId="0" quotePrefix="1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7" fontId="6" fillId="3" borderId="2" xfId="0" applyNumberFormat="1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5" borderId="64" xfId="0" applyFont="1" applyFill="1" applyBorder="1" applyAlignment="1">
      <alignment horizontal="center" vertical="center" wrapText="1"/>
    </xf>
    <xf numFmtId="0" fontId="8" fillId="5" borderId="84" xfId="0" applyFont="1" applyFill="1" applyBorder="1" applyAlignment="1">
      <alignment horizontal="center" vertical="center" wrapText="1"/>
    </xf>
    <xf numFmtId="44" fontId="23" fillId="0" borderId="5" xfId="1" applyFont="1" applyFill="1" applyBorder="1" applyAlignment="1">
      <alignment horizontal="center" vertical="center" wrapText="1"/>
    </xf>
    <xf numFmtId="44" fontId="23" fillId="0" borderId="31" xfId="1" applyFont="1" applyFill="1" applyBorder="1" applyAlignment="1">
      <alignment horizontal="center" vertical="center" wrapText="1"/>
    </xf>
    <xf numFmtId="44" fontId="23" fillId="0" borderId="11" xfId="1" applyFont="1" applyFill="1" applyBorder="1" applyAlignment="1">
      <alignment horizontal="center" vertical="center" wrapText="1"/>
    </xf>
    <xf numFmtId="17" fontId="6" fillId="2" borderId="6" xfId="0" applyNumberFormat="1" applyFont="1" applyFill="1" applyBorder="1" applyAlignment="1">
      <alignment horizontal="center" vertical="center"/>
    </xf>
    <xf numFmtId="17" fontId="6" fillId="2" borderId="62" xfId="0" applyNumberFormat="1" applyFont="1" applyFill="1" applyBorder="1" applyAlignment="1">
      <alignment horizontal="center" vertical="center"/>
    </xf>
    <xf numFmtId="17" fontId="6" fillId="2" borderId="38" xfId="0" applyNumberFormat="1" applyFont="1" applyFill="1" applyBorder="1" applyAlignment="1">
      <alignment horizontal="center" vertical="center"/>
    </xf>
    <xf numFmtId="0" fontId="14" fillId="31" borderId="5" xfId="0" applyFont="1" applyFill="1" applyBorder="1" applyAlignment="1">
      <alignment horizontal="center" vertical="center" wrapText="1"/>
    </xf>
    <xf numFmtId="0" fontId="14" fillId="31" borderId="31" xfId="0" applyFont="1" applyFill="1" applyBorder="1" applyAlignment="1">
      <alignment horizontal="center" vertical="center" wrapText="1"/>
    </xf>
    <xf numFmtId="0" fontId="14" fillId="31" borderId="11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top" wrapText="1"/>
    </xf>
    <xf numFmtId="0" fontId="1" fillId="0" borderId="4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46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11" fillId="0" borderId="33" xfId="0" applyFont="1" applyBorder="1" applyAlignment="1">
      <alignment horizontal="center" wrapText="1"/>
    </xf>
    <xf numFmtId="0" fontId="11" fillId="0" borderId="46" xfId="0" applyFont="1" applyBorder="1" applyAlignment="1">
      <alignment horizontal="center" wrapText="1"/>
    </xf>
    <xf numFmtId="0" fontId="11" fillId="0" borderId="27" xfId="0" applyFont="1" applyBorder="1" applyAlignment="1">
      <alignment horizontal="center" wrapText="1"/>
    </xf>
    <xf numFmtId="17" fontId="19" fillId="21" borderId="65" xfId="0" quotePrefix="1" applyNumberFormat="1" applyFont="1" applyFill="1" applyBorder="1" applyAlignment="1">
      <alignment horizontal="center" vertical="center"/>
    </xf>
    <xf numFmtId="0" fontId="19" fillId="21" borderId="65" xfId="0" applyFont="1" applyFill="1" applyBorder="1" applyAlignment="1">
      <alignment horizontal="center" vertical="center"/>
    </xf>
    <xf numFmtId="0" fontId="19" fillId="21" borderId="66" xfId="0" applyFont="1" applyFill="1" applyBorder="1" applyAlignment="1">
      <alignment horizontal="center" vertical="center"/>
    </xf>
    <xf numFmtId="0" fontId="19" fillId="21" borderId="1" xfId="0" applyFont="1" applyFill="1" applyBorder="1" applyAlignment="1">
      <alignment horizontal="center" vertical="center"/>
    </xf>
    <xf numFmtId="0" fontId="19" fillId="21" borderId="67" xfId="0" applyFont="1" applyFill="1" applyBorder="1" applyAlignment="1">
      <alignment horizontal="center" vertical="center"/>
    </xf>
    <xf numFmtId="0" fontId="19" fillId="21" borderId="66" xfId="0" applyFont="1" applyFill="1" applyBorder="1" applyAlignment="1">
      <alignment horizontal="center"/>
    </xf>
    <xf numFmtId="0" fontId="19" fillId="21" borderId="67" xfId="0" applyFont="1" applyFill="1" applyBorder="1" applyAlignment="1">
      <alignment horizontal="center"/>
    </xf>
    <xf numFmtId="0" fontId="7" fillId="19" borderId="109" xfId="0" applyFont="1" applyFill="1" applyBorder="1" applyAlignment="1">
      <alignment horizontal="right"/>
    </xf>
    <xf numFmtId="0" fontId="7" fillId="19" borderId="53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4" fontId="15" fillId="26" borderId="99" xfId="4" applyNumberFormat="1" applyFont="1" applyFill="1" applyBorder="1" applyAlignment="1">
      <alignment horizontal="center" vertical="center" wrapText="1"/>
    </xf>
    <xf numFmtId="44" fontId="15" fillId="26" borderId="100" xfId="4" applyNumberFormat="1" applyFont="1" applyFill="1" applyBorder="1" applyAlignment="1">
      <alignment horizontal="center" vertical="center" wrapText="1"/>
    </xf>
    <xf numFmtId="44" fontId="15" fillId="26" borderId="101" xfId="4" applyNumberFormat="1" applyFont="1" applyFill="1" applyBorder="1" applyAlignment="1">
      <alignment horizontal="center" vertical="center" wrapText="1"/>
    </xf>
    <xf numFmtId="44" fontId="15" fillId="18" borderId="69" xfId="4" applyNumberFormat="1" applyFont="1" applyFill="1" applyBorder="1" applyAlignment="1">
      <alignment horizontal="center" vertical="center" wrapText="1"/>
    </xf>
    <xf numFmtId="44" fontId="15" fillId="18" borderId="71" xfId="4" applyNumberFormat="1" applyFont="1" applyFill="1" applyBorder="1" applyAlignment="1">
      <alignment horizontal="center" vertical="center" wrapText="1"/>
    </xf>
    <xf numFmtId="44" fontId="1" fillId="19" borderId="4" xfId="4" applyNumberFormat="1" applyFont="1" applyFill="1" applyBorder="1" applyAlignment="1">
      <alignment horizontal="center" vertical="center" wrapText="1"/>
    </xf>
    <xf numFmtId="44" fontId="1" fillId="2" borderId="49" xfId="0" applyNumberFormat="1" applyFont="1" applyFill="1" applyBorder="1" applyAlignment="1">
      <alignment horizontal="center" vertical="center" wrapText="1"/>
    </xf>
    <xf numFmtId="44" fontId="1" fillId="2" borderId="45" xfId="0" applyNumberFormat="1" applyFont="1" applyFill="1" applyBorder="1" applyAlignment="1">
      <alignment horizontal="center" vertical="center" wrapText="1"/>
    </xf>
    <xf numFmtId="44" fontId="1" fillId="13" borderId="69" xfId="4" applyNumberFormat="1" applyFont="1" applyFill="1" applyBorder="1" applyAlignment="1">
      <alignment horizontal="center" vertical="center" wrapText="1"/>
    </xf>
    <xf numFmtId="44" fontId="1" fillId="13" borderId="71" xfId="4" applyNumberFormat="1" applyFont="1" applyFill="1" applyBorder="1" applyAlignment="1">
      <alignment horizontal="center" vertical="center" wrapText="1"/>
    </xf>
    <xf numFmtId="44" fontId="1" fillId="0" borderId="76" xfId="0" applyNumberFormat="1" applyFont="1" applyBorder="1" applyAlignment="1">
      <alignment horizontal="center" vertical="center" wrapText="1"/>
    </xf>
    <xf numFmtId="44" fontId="1" fillId="0" borderId="70" xfId="0" applyNumberFormat="1" applyFont="1" applyBorder="1" applyAlignment="1">
      <alignment horizontal="center" vertical="center" wrapText="1"/>
    </xf>
    <xf numFmtId="0" fontId="19" fillId="21" borderId="102" xfId="0" applyFont="1" applyFill="1" applyBorder="1" applyAlignment="1">
      <alignment horizontal="center"/>
    </xf>
    <xf numFmtId="0" fontId="19" fillId="21" borderId="103" xfId="0" applyFont="1" applyFill="1" applyBorder="1" applyAlignment="1">
      <alignment horizontal="center"/>
    </xf>
    <xf numFmtId="0" fontId="1" fillId="19" borderId="17" xfId="0" applyFont="1" applyFill="1" applyBorder="1" applyAlignment="1">
      <alignment horizontal="center" vertical="center" wrapText="1"/>
    </xf>
    <xf numFmtId="0" fontId="1" fillId="19" borderId="132" xfId="0" applyFont="1" applyFill="1" applyBorder="1" applyAlignment="1">
      <alignment horizontal="center" vertical="center" wrapText="1"/>
    </xf>
    <xf numFmtId="0" fontId="1" fillId="19" borderId="94" xfId="0" applyFont="1" applyFill="1" applyBorder="1" applyAlignment="1">
      <alignment horizontal="center" vertical="center" wrapText="1"/>
    </xf>
    <xf numFmtId="0" fontId="1" fillId="19" borderId="95" xfId="0" applyFont="1" applyFill="1" applyBorder="1" applyAlignment="1">
      <alignment horizontal="center" vertical="center" wrapText="1"/>
    </xf>
    <xf numFmtId="0" fontId="1" fillId="19" borderId="96" xfId="0" applyFont="1" applyFill="1" applyBorder="1" applyAlignment="1">
      <alignment horizontal="center" vertical="center" wrapText="1"/>
    </xf>
    <xf numFmtId="16" fontId="1" fillId="0" borderId="68" xfId="0" quotePrefix="1" applyNumberFormat="1" applyFont="1" applyBorder="1" applyAlignment="1">
      <alignment horizontal="center" vertical="center" wrapText="1"/>
    </xf>
    <xf numFmtId="44" fontId="1" fillId="2" borderId="10" xfId="0" applyNumberFormat="1" applyFont="1" applyFill="1" applyBorder="1" applyAlignment="1">
      <alignment horizontal="center" vertical="center" wrapText="1"/>
    </xf>
    <xf numFmtId="44" fontId="1" fillId="2" borderId="51" xfId="0" applyNumberFormat="1" applyFont="1" applyFill="1" applyBorder="1" applyAlignment="1">
      <alignment horizontal="center" vertical="center" wrapText="1"/>
    </xf>
    <xf numFmtId="17" fontId="19" fillId="21" borderId="65" xfId="0" quotePrefix="1" applyNumberFormat="1" applyFont="1" applyFill="1" applyBorder="1" applyAlignment="1">
      <alignment horizontal="center"/>
    </xf>
    <xf numFmtId="0" fontId="19" fillId="21" borderId="65" xfId="0" applyFont="1" applyFill="1" applyBorder="1" applyAlignment="1">
      <alignment horizontal="center"/>
    </xf>
    <xf numFmtId="0" fontId="19" fillId="21" borderId="1" xfId="0" applyFont="1" applyFill="1" applyBorder="1" applyAlignment="1">
      <alignment horizontal="center"/>
    </xf>
    <xf numFmtId="17" fontId="19" fillId="21" borderId="65" xfId="0" applyNumberFormat="1" applyFont="1" applyFill="1" applyBorder="1" applyAlignment="1">
      <alignment horizontal="center"/>
    </xf>
    <xf numFmtId="17" fontId="19" fillId="21" borderId="66" xfId="0" applyNumberFormat="1" applyFont="1" applyFill="1" applyBorder="1" applyAlignment="1">
      <alignment horizontal="center"/>
    </xf>
    <xf numFmtId="17" fontId="19" fillId="21" borderId="1" xfId="0" applyNumberFormat="1" applyFont="1" applyFill="1" applyBorder="1" applyAlignment="1">
      <alignment horizontal="center"/>
    </xf>
    <xf numFmtId="17" fontId="19" fillId="21" borderId="67" xfId="0" applyNumberFormat="1" applyFont="1" applyFill="1" applyBorder="1" applyAlignment="1">
      <alignment horizontal="center"/>
    </xf>
    <xf numFmtId="0" fontId="1" fillId="19" borderId="133" xfId="0" applyFont="1" applyFill="1" applyBorder="1" applyAlignment="1">
      <alignment horizontal="center" vertical="center" wrapText="1"/>
    </xf>
    <xf numFmtId="0" fontId="1" fillId="19" borderId="134" xfId="0" applyFont="1" applyFill="1" applyBorder="1" applyAlignment="1">
      <alignment horizontal="center" vertical="center" wrapText="1"/>
    </xf>
    <xf numFmtId="0" fontId="14" fillId="31" borderId="136" xfId="0" applyFont="1" applyFill="1" applyBorder="1" applyAlignment="1">
      <alignment horizontal="center" vertical="center" wrapText="1"/>
    </xf>
    <xf numFmtId="0" fontId="14" fillId="31" borderId="89" xfId="0" applyFont="1" applyFill="1" applyBorder="1" applyAlignment="1">
      <alignment horizontal="center" vertical="center" wrapText="1"/>
    </xf>
    <xf numFmtId="0" fontId="14" fillId="31" borderId="137" xfId="0" applyFont="1" applyFill="1" applyBorder="1" applyAlignment="1">
      <alignment horizontal="center" vertical="center" wrapText="1"/>
    </xf>
    <xf numFmtId="0" fontId="7" fillId="2" borderId="83" xfId="0" quotePrefix="1" applyFont="1" applyFill="1" applyBorder="1" applyAlignment="1">
      <alignment horizontal="center"/>
    </xf>
    <xf numFmtId="0" fontId="7" fillId="2" borderId="85" xfId="0" applyFont="1" applyFill="1" applyBorder="1" applyAlignment="1">
      <alignment horizontal="center"/>
    </xf>
    <xf numFmtId="0" fontId="7" fillId="2" borderId="97" xfId="0" applyFont="1" applyFill="1" applyBorder="1" applyAlignment="1">
      <alignment horizontal="center"/>
    </xf>
    <xf numFmtId="0" fontId="7" fillId="3" borderId="83" xfId="0" quotePrefix="1" applyFont="1" applyFill="1" applyBorder="1" applyAlignment="1">
      <alignment horizontal="center"/>
    </xf>
    <xf numFmtId="0" fontId="7" fillId="3" borderId="85" xfId="0" applyFont="1" applyFill="1" applyBorder="1" applyAlignment="1">
      <alignment horizontal="center"/>
    </xf>
    <xf numFmtId="0" fontId="7" fillId="3" borderId="97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63" xfId="0" applyFont="1" applyFill="1" applyBorder="1" applyAlignment="1">
      <alignment horizontal="center"/>
    </xf>
    <xf numFmtId="0" fontId="7" fillId="2" borderId="23" xfId="0" quotePrefix="1" applyFont="1" applyFill="1" applyBorder="1" applyAlignment="1">
      <alignment horizontal="center"/>
    </xf>
    <xf numFmtId="0" fontId="7" fillId="2" borderId="98" xfId="0" quotePrefix="1" applyFont="1" applyFill="1" applyBorder="1" applyAlignment="1">
      <alignment horizontal="center"/>
    </xf>
    <xf numFmtId="0" fontId="7" fillId="2" borderId="63" xfId="0" quotePrefix="1" applyFont="1" applyFill="1" applyBorder="1" applyAlignment="1">
      <alignment horizontal="center"/>
    </xf>
    <xf numFmtId="0" fontId="7" fillId="3" borderId="24" xfId="0" quotePrefix="1" applyFont="1" applyFill="1" applyBorder="1" applyAlignment="1">
      <alignment horizontal="center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4" borderId="35" xfId="0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 wrapText="1"/>
    </xf>
    <xf numFmtId="44" fontId="7" fillId="4" borderId="3" xfId="0" applyNumberFormat="1" applyFont="1" applyFill="1" applyBorder="1" applyAlignment="1">
      <alignment horizontal="center" vertical="center" wrapText="1"/>
    </xf>
    <xf numFmtId="44" fontId="7" fillId="4" borderId="5" xfId="0" applyNumberFormat="1" applyFont="1" applyFill="1" applyBorder="1" applyAlignment="1">
      <alignment horizontal="center" vertical="center" wrapText="1"/>
    </xf>
    <xf numFmtId="44" fontId="7" fillId="4" borderId="31" xfId="0" applyNumberFormat="1" applyFont="1" applyFill="1" applyBorder="1" applyAlignment="1">
      <alignment horizontal="center" vertical="center" wrapText="1"/>
    </xf>
    <xf numFmtId="44" fontId="7" fillId="4" borderId="11" xfId="0" applyNumberFormat="1" applyFont="1" applyFill="1" applyBorder="1" applyAlignment="1">
      <alignment horizontal="center" vertical="center" wrapText="1"/>
    </xf>
    <xf numFmtId="0" fontId="14" fillId="31" borderId="5" xfId="0" applyFont="1" applyFill="1" applyBorder="1" applyAlignment="1">
      <alignment horizontal="center" wrapText="1"/>
    </xf>
    <xf numFmtId="0" fontId="14" fillId="31" borderId="31" xfId="0" applyFont="1" applyFill="1" applyBorder="1" applyAlignment="1">
      <alignment horizontal="center" wrapText="1"/>
    </xf>
    <xf numFmtId="0" fontId="7" fillId="3" borderId="23" xfId="0" quotePrefix="1" applyFont="1" applyFill="1" applyBorder="1" applyAlignment="1">
      <alignment horizontal="center"/>
    </xf>
    <xf numFmtId="0" fontId="7" fillId="3" borderId="98" xfId="0" quotePrefix="1" applyFont="1" applyFill="1" applyBorder="1" applyAlignment="1">
      <alignment horizontal="center"/>
    </xf>
    <xf numFmtId="0" fontId="7" fillId="3" borderId="63" xfId="0" quotePrefix="1" applyFont="1" applyFill="1" applyBorder="1" applyAlignment="1">
      <alignment horizontal="center"/>
    </xf>
    <xf numFmtId="0" fontId="14" fillId="31" borderId="12" xfId="0" quotePrefix="1" applyFont="1" applyFill="1" applyBorder="1" applyAlignment="1">
      <alignment horizontal="center" wrapText="1"/>
    </xf>
    <xf numFmtId="17" fontId="6" fillId="2" borderId="12" xfId="0" applyNumberFormat="1" applyFont="1" applyFill="1" applyBorder="1" applyAlignment="1">
      <alignment horizontal="center" vertical="center"/>
    </xf>
    <xf numFmtId="17" fontId="6" fillId="2" borderId="1" xfId="0" applyNumberFormat="1" applyFont="1" applyFill="1" applyBorder="1" applyAlignment="1">
      <alignment horizontal="center" vertical="center"/>
    </xf>
    <xf numFmtId="17" fontId="6" fillId="2" borderId="47" xfId="0" applyNumberFormat="1" applyFont="1" applyFill="1" applyBorder="1" applyAlignment="1">
      <alignment horizontal="center" vertical="center"/>
    </xf>
    <xf numFmtId="0" fontId="10" fillId="0" borderId="27" xfId="1" quotePrefix="1" applyNumberFormat="1" applyFont="1" applyFill="1" applyBorder="1" applyAlignment="1">
      <alignment horizontal="right" vertical="center" wrapText="1"/>
    </xf>
    <xf numFmtId="44" fontId="9" fillId="11" borderId="138" xfId="1" applyFont="1" applyFill="1" applyBorder="1" applyAlignment="1">
      <alignment vertical="center" wrapText="1"/>
    </xf>
    <xf numFmtId="44" fontId="9" fillId="12" borderId="139" xfId="1" applyFont="1" applyFill="1" applyBorder="1" applyAlignment="1">
      <alignment vertical="center" wrapText="1"/>
    </xf>
    <xf numFmtId="0" fontId="10" fillId="12" borderId="58" xfId="1" quotePrefix="1" applyNumberFormat="1" applyFont="1" applyFill="1" applyBorder="1" applyAlignment="1">
      <alignment vertical="center" wrapText="1"/>
    </xf>
    <xf numFmtId="0" fontId="10" fillId="12" borderId="29" xfId="1" quotePrefix="1" applyNumberFormat="1" applyFont="1" applyFill="1" applyBorder="1" applyAlignment="1">
      <alignment vertical="center" wrapText="1"/>
    </xf>
    <xf numFmtId="0" fontId="10" fillId="0" borderId="42" xfId="1" quotePrefix="1" applyNumberFormat="1" applyFont="1" applyFill="1" applyBorder="1" applyAlignment="1">
      <alignment vertical="center" wrapText="1"/>
    </xf>
    <xf numFmtId="44" fontId="9" fillId="11" borderId="139" xfId="1" applyFont="1" applyFill="1" applyBorder="1" applyAlignment="1">
      <alignment vertical="center" wrapText="1"/>
    </xf>
    <xf numFmtId="0" fontId="10" fillId="12" borderId="140" xfId="1" quotePrefix="1" applyNumberFormat="1" applyFont="1" applyFill="1" applyBorder="1" applyAlignment="1">
      <alignment vertical="center" wrapText="1"/>
    </xf>
    <xf numFmtId="44" fontId="9" fillId="13" borderId="139" xfId="1" applyFont="1" applyFill="1" applyBorder="1" applyAlignment="1">
      <alignment vertical="center" wrapText="1"/>
    </xf>
    <xf numFmtId="44" fontId="9" fillId="11" borderId="64" xfId="1" applyFont="1" applyFill="1" applyBorder="1" applyAlignment="1">
      <alignment vertical="center" wrapText="1"/>
    </xf>
    <xf numFmtId="44" fontId="9" fillId="12" borderId="10" xfId="1" applyFont="1" applyFill="1" applyBorder="1" applyAlignment="1">
      <alignment horizontal="left" vertical="center" wrapText="1"/>
    </xf>
    <xf numFmtId="44" fontId="9" fillId="11" borderId="48" xfId="1" applyFont="1" applyFill="1" applyBorder="1" applyAlignment="1">
      <alignment vertical="center" wrapText="1"/>
    </xf>
    <xf numFmtId="44" fontId="9" fillId="12" borderId="49" xfId="1" applyFont="1" applyFill="1" applyBorder="1" applyAlignment="1">
      <alignment horizontal="left" vertical="center" wrapText="1"/>
    </xf>
    <xf numFmtId="44" fontId="9" fillId="12" borderId="45" xfId="1" applyFont="1" applyFill="1" applyBorder="1" applyAlignment="1">
      <alignment horizontal="left" vertical="center" wrapText="1"/>
    </xf>
    <xf numFmtId="44" fontId="9" fillId="13" borderId="38" xfId="1" applyFont="1" applyFill="1" applyBorder="1" applyAlignment="1">
      <alignment horizontal="left" vertical="center" wrapText="1"/>
    </xf>
    <xf numFmtId="44" fontId="9" fillId="14" borderId="64" xfId="1" applyFont="1" applyFill="1" applyBorder="1" applyAlignment="1">
      <alignment horizontal="left" vertical="center" wrapText="1"/>
    </xf>
    <xf numFmtId="44" fontId="9" fillId="13" borderId="50" xfId="1" applyFont="1" applyFill="1" applyBorder="1" applyAlignment="1">
      <alignment horizontal="left" vertical="center" wrapText="1"/>
    </xf>
    <xf numFmtId="44" fontId="9" fillId="14" borderId="48" xfId="1" applyFont="1" applyFill="1" applyBorder="1" applyAlignment="1">
      <alignment horizontal="left" vertical="center" wrapText="1"/>
    </xf>
    <xf numFmtId="44" fontId="9" fillId="13" borderId="34" xfId="1" applyFont="1" applyFill="1" applyBorder="1" applyAlignment="1">
      <alignment horizontal="left" vertical="center" wrapText="1"/>
    </xf>
    <xf numFmtId="44" fontId="9" fillId="14" borderId="36" xfId="1" applyFont="1" applyFill="1" applyBorder="1" applyAlignment="1">
      <alignment horizontal="left" vertical="center" wrapText="1"/>
    </xf>
    <xf numFmtId="44" fontId="14" fillId="32" borderId="6" xfId="1" applyFont="1" applyFill="1" applyBorder="1" applyAlignment="1">
      <alignment vertical="center" wrapText="1"/>
    </xf>
    <xf numFmtId="44" fontId="14" fillId="32" borderId="12" xfId="1" applyFont="1" applyFill="1" applyBorder="1" applyAlignment="1">
      <alignment vertical="center" wrapText="1"/>
    </xf>
    <xf numFmtId="44" fontId="14" fillId="32" borderId="36" xfId="1" applyFont="1" applyFill="1" applyBorder="1" applyAlignment="1">
      <alignment vertical="center" wrapText="1"/>
    </xf>
    <xf numFmtId="0" fontId="14" fillId="31" borderId="56" xfId="0" quotePrefix="1" applyFont="1" applyFill="1" applyBorder="1" applyAlignment="1">
      <alignment horizontal="center" wrapText="1"/>
    </xf>
    <xf numFmtId="0" fontId="0" fillId="0" borderId="36" xfId="0" applyBorder="1"/>
    <xf numFmtId="44" fontId="1" fillId="0" borderId="48" xfId="1" applyFont="1" applyFill="1" applyBorder="1"/>
    <xf numFmtId="44" fontId="1" fillId="0" borderId="29" xfId="1" applyFont="1" applyFill="1" applyBorder="1"/>
    <xf numFmtId="44" fontId="1" fillId="0" borderId="26" xfId="1" applyFont="1" applyFill="1" applyBorder="1"/>
    <xf numFmtId="44" fontId="1" fillId="0" borderId="28" xfId="1" applyFont="1" applyFill="1" applyBorder="1"/>
    <xf numFmtId="44" fontId="16" fillId="27" borderId="3" xfId="1" applyFont="1" applyFill="1" applyBorder="1" applyAlignment="1" applyProtection="1">
      <alignment horizontal="center" vertical="center" wrapText="1"/>
      <protection locked="0"/>
    </xf>
    <xf numFmtId="44" fontId="15" fillId="31" borderId="35" xfId="1" applyFont="1" applyFill="1" applyBorder="1"/>
    <xf numFmtId="0" fontId="10" fillId="0" borderId="43" xfId="1" quotePrefix="1" applyNumberFormat="1" applyFont="1" applyFill="1" applyBorder="1" applyAlignment="1">
      <alignment vertical="center" wrapText="1"/>
    </xf>
  </cellXfs>
  <cellStyles count="35">
    <cellStyle name="Comma" xfId="4" builtinId="3"/>
    <cellStyle name="Comma 2" xfId="8" xr:uid="{00000000-0005-0000-0000-000000000000}"/>
    <cellStyle name="Comma 2 2" xfId="12" xr:uid="{00000000-0005-0000-0000-000001000000}"/>
    <cellStyle name="Currency" xfId="1" builtinId="4"/>
    <cellStyle name="Currency 2" xfId="10" xr:uid="{00000000-0005-0000-0000-000002000000}"/>
    <cellStyle name="Currency 2 2" xfId="14" xr:uid="{00000000-0005-0000-0000-000003000000}"/>
    <cellStyle name="Currency 2 2 2" xfId="18" xr:uid="{00000000-0005-0000-0000-000004000000}"/>
    <cellStyle name="Currency 2 2 3" xfId="20" xr:uid="{00000000-0005-0000-0000-000005000000}"/>
    <cellStyle name="Currency 2 2 4" xfId="25" xr:uid="{00000000-0005-0000-0000-000006000000}"/>
    <cellStyle name="Currency 2 2 4 2" xfId="28" xr:uid="{00000000-0005-0000-0000-000007000000}"/>
    <cellStyle name="Currency 2 2 4 3" xfId="31" xr:uid="{00000000-0005-0000-0000-000008000000}"/>
    <cellStyle name="Normal" xfId="0" builtinId="0"/>
    <cellStyle name="Normal 2" xfId="3" xr:uid="{00000000-0005-0000-0000-000003000000}"/>
    <cellStyle name="Normal 2 2" xfId="5" xr:uid="{00000000-0005-0000-0000-000004000000}"/>
    <cellStyle name="Normal 2 2 2" xfId="16" xr:uid="{00000000-0005-0000-0000-00000C000000}"/>
    <cellStyle name="Normal 2 2 3" xfId="21" xr:uid="{00000000-0005-0000-0000-00000D000000}"/>
    <cellStyle name="Normal 2 2 4" xfId="24" xr:uid="{00000000-0005-0000-0000-00000E000000}"/>
    <cellStyle name="Normal 2 2 4 2" xfId="27" xr:uid="{00000000-0005-0000-0000-00000F000000}"/>
    <cellStyle name="Normal 2 2 4 3" xfId="30" xr:uid="{00000000-0005-0000-0000-000010000000}"/>
    <cellStyle name="Normal 2 2 5" xfId="15" xr:uid="{00000000-0005-0000-0000-00000B000000}"/>
    <cellStyle name="Normal 2 3" xfId="22" xr:uid="{00000000-0005-0000-0000-000011000000}"/>
    <cellStyle name="Normal 2 4" xfId="7" xr:uid="{00000000-0005-0000-0000-00000A000000}"/>
    <cellStyle name="Normal 3" xfId="32" xr:uid="{00000000-0005-0000-0000-00004B000000}"/>
    <cellStyle name="Normal 4" xfId="33" xr:uid="{A2DA8471-4DD8-43DA-A686-9539BA966EC8}"/>
    <cellStyle name="Normal 4 2" xfId="34" xr:uid="{F2500F2A-8C48-40A9-A1A6-C27970C40169}"/>
    <cellStyle name="Percent" xfId="2" builtinId="5"/>
    <cellStyle name="Percent 2" xfId="6" xr:uid="{00000000-0005-0000-0000-000012000000}"/>
    <cellStyle name="Percent 2 2" xfId="11" xr:uid="{00000000-0005-0000-0000-000013000000}"/>
    <cellStyle name="Percent 3" xfId="9" xr:uid="{00000000-0005-0000-0000-000014000000}"/>
    <cellStyle name="Percent 3 2" xfId="13" xr:uid="{00000000-0005-0000-0000-000015000000}"/>
    <cellStyle name="Percent 3 2 2" xfId="17" xr:uid="{00000000-0005-0000-0000-000016000000}"/>
    <cellStyle name="Percent 3 2 3" xfId="19" xr:uid="{00000000-0005-0000-0000-000017000000}"/>
    <cellStyle name="Percent 3 2 4" xfId="23" xr:uid="{00000000-0005-0000-0000-000018000000}"/>
    <cellStyle name="Percent 3 2 4 2" xfId="26" xr:uid="{00000000-0005-0000-0000-000019000000}"/>
    <cellStyle name="Percent 3 2 4 3" xfId="29" xr:uid="{00000000-0005-0000-0000-00001A000000}"/>
  </cellStyles>
  <dxfs count="0"/>
  <tableStyles count="0" defaultTableStyle="TableStyleMedium2" defaultPivotStyle="PivotStyleLight16"/>
  <colors>
    <mruColors>
      <color rgb="FFFFFFCC"/>
      <color rgb="FFFFFF99"/>
      <color rgb="FF03304B"/>
      <color rgb="FFE2E2E2"/>
      <color rgb="FFDAEEF3"/>
      <color rgb="FF22658A"/>
      <color rgb="FFE7EEF5"/>
      <color rgb="FFFFFF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224116</xdr:colOff>
      <xdr:row>0</xdr:row>
      <xdr:rowOff>58270</xdr:rowOff>
    </xdr:from>
    <xdr:ext cx="4250729" cy="738979"/>
    <xdr:pic>
      <xdr:nvPicPr>
        <xdr:cNvPr id="2" name="Picture 1">
          <a:extLst>
            <a:ext uri="{FF2B5EF4-FFF2-40B4-BE49-F238E27FC236}">
              <a16:creationId xmlns:a16="http://schemas.microsoft.com/office/drawing/2014/main" id="{2D2EBED1-1405-4780-B0B8-2E711988B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11" y="54460"/>
          <a:ext cx="4250729" cy="73897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119340</xdr:colOff>
      <xdr:row>0</xdr:row>
      <xdr:rowOff>58270</xdr:rowOff>
    </xdr:from>
    <xdr:to>
      <xdr:col>6</xdr:col>
      <xdr:colOff>137269</xdr:colOff>
      <xdr:row>4</xdr:row>
      <xdr:rowOff>94304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F7E31D-B0D1-49AB-8D69-FC405FDFD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40" y="58270"/>
          <a:ext cx="3675529" cy="8170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79281" cy="817084"/>
    <xdr:pic>
      <xdr:nvPicPr>
        <xdr:cNvPr id="2" name="Picture 1">
          <a:extLst>
            <a:ext uri="{FF2B5EF4-FFF2-40B4-BE49-F238E27FC236}">
              <a16:creationId xmlns:a16="http://schemas.microsoft.com/office/drawing/2014/main" id="{F5186A66-BCAD-423C-8908-98F129988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79281" cy="81708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57150</xdr:rowOff>
    </xdr:from>
    <xdr:ext cx="4259619" cy="763109"/>
    <xdr:pic>
      <xdr:nvPicPr>
        <xdr:cNvPr id="2" name="Picture 1">
          <a:extLst>
            <a:ext uri="{FF2B5EF4-FFF2-40B4-BE49-F238E27FC236}">
              <a16:creationId xmlns:a16="http://schemas.microsoft.com/office/drawing/2014/main" id="{3CB9ABD0-1F7A-48FB-B369-A24B301B0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57150"/>
          <a:ext cx="4259619" cy="76310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76200</xdr:rowOff>
    </xdr:from>
    <xdr:ext cx="4351694" cy="704689"/>
    <xdr:pic>
      <xdr:nvPicPr>
        <xdr:cNvPr id="2" name="Picture 1">
          <a:extLst>
            <a:ext uri="{FF2B5EF4-FFF2-40B4-BE49-F238E27FC236}">
              <a16:creationId xmlns:a16="http://schemas.microsoft.com/office/drawing/2014/main" id="{80AB2F6A-14F9-450A-BA39-F42074B01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4351694" cy="70468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yfloridacfo.sharepoint.com/sites/FLP/PMO%20Team/Budget/FY26-27/Florida%20PALM%20Spend%20Plan%20Working%20File%20FY%2026-27.xlsx" TargetMode="External"/><Relationship Id="rId1" Type="http://schemas.openxmlformats.org/officeDocument/2006/relationships/externalLinkPath" Target="Florida%20PALM%20Spend%20Plan%20Working%20File%20FY%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shboard"/>
      <sheetName val="§ 5 - Spending Plan "/>
      <sheetName val="SAMPLE"/>
      <sheetName val="Monthly Summary"/>
      <sheetName val="Quarterly Summary"/>
      <sheetName val="Unprojected Appropriation"/>
      <sheetName val="Detail"/>
      <sheetName val="Footnotes"/>
      <sheetName val="SSI Detail"/>
      <sheetName val="Oracle Detail"/>
      <sheetName val="Oracle Summary "/>
      <sheetName val="Project Admin Detail"/>
      <sheetName val="Production Support Admin Detail"/>
      <sheetName val="Contractor Detail"/>
      <sheetName val="Florida PALM-UAT "/>
      <sheetName val="Contingency Detail"/>
      <sheetName val="ALRR Reconcile"/>
      <sheetName val="General Ledger"/>
      <sheetName val="Encumbrances"/>
      <sheetName val="Notes"/>
      <sheetName val="Checklist 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9">
          <cell r="J79"/>
          <cell r="K79"/>
          <cell r="M79"/>
          <cell r="O79"/>
          <cell r="P79"/>
          <cell r="R79"/>
          <cell r="S79"/>
          <cell r="T79"/>
          <cell r="V79"/>
          <cell r="W79"/>
          <cell r="X79"/>
          <cell r="Z79"/>
          <cell r="AA79"/>
          <cell r="AB79"/>
          <cell r="AD79"/>
          <cell r="AE79"/>
          <cell r="AF79"/>
          <cell r="AH79"/>
          <cell r="AI79"/>
          <cell r="AJ79"/>
          <cell r="AL79"/>
          <cell r="AM79"/>
          <cell r="AN79"/>
          <cell r="AP79"/>
          <cell r="AQ79"/>
          <cell r="AR79"/>
          <cell r="AT79"/>
          <cell r="AU79"/>
          <cell r="AV79"/>
          <cell r="AX79"/>
          <cell r="AY79"/>
          <cell r="AZ79"/>
          <cell r="BB79"/>
          <cell r="BC79"/>
          <cell r="BD79"/>
          <cell r="BF79"/>
          <cell r="BJ79">
            <v>0</v>
          </cell>
          <cell r="BK79">
            <v>0</v>
          </cell>
          <cell r="BL79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4EDBD-C732-40E6-A95C-551BF6C3DFDD}">
  <dimension ref="A2:BX56"/>
  <sheetViews>
    <sheetView tabSelected="1" zoomScaleNormal="100" workbookViewId="0">
      <pane xSplit="4" topLeftCell="E1" activePane="topRight" state="frozen"/>
      <selection pane="topRight" activeCell="B31" sqref="B31"/>
    </sheetView>
  </sheetViews>
  <sheetFormatPr defaultColWidth="50.28515625" defaultRowHeight="14.25" x14ac:dyDescent="0.2"/>
  <cols>
    <col min="1" max="1" width="68.85546875" style="207" bestFit="1" customWidth="1"/>
    <col min="2" max="3" width="16.7109375" style="207" bestFit="1" customWidth="1"/>
    <col min="4" max="4" width="21" style="207" bestFit="1" customWidth="1"/>
    <col min="5" max="12" width="20.7109375" style="265" customWidth="1"/>
    <col min="13" max="14" width="17.7109375" style="207" customWidth="1"/>
    <col min="15" max="15" width="3.140625" style="207" bestFit="1" customWidth="1"/>
    <col min="16" max="16" width="6.5703125" style="207" hidden="1" customWidth="1"/>
    <col min="17" max="17" width="17.42578125" style="207" customWidth="1"/>
    <col min="18" max="19" width="17.7109375" style="207" customWidth="1"/>
    <col min="20" max="20" width="4" style="207" bestFit="1" customWidth="1"/>
    <col min="21" max="21" width="17.7109375" style="207" hidden="1" customWidth="1"/>
    <col min="22" max="23" width="17.7109375" style="207" customWidth="1"/>
    <col min="24" max="24" width="2.85546875" style="207" customWidth="1"/>
    <col min="25" max="25" width="17.7109375" style="207" hidden="1" customWidth="1"/>
    <col min="26" max="27" width="17.7109375" style="207" customWidth="1"/>
    <col min="28" max="28" width="1.85546875" style="207" customWidth="1"/>
    <col min="29" max="29" width="17.7109375" style="207" hidden="1" customWidth="1"/>
    <col min="30" max="31" width="17.7109375" style="207" customWidth="1"/>
    <col min="32" max="32" width="1.85546875" style="208" customWidth="1"/>
    <col min="33" max="33" width="17.7109375" style="207" hidden="1" customWidth="1"/>
    <col min="34" max="35" width="17.7109375" style="207" customWidth="1"/>
    <col min="36" max="36" width="1.85546875" style="208" customWidth="1"/>
    <col min="37" max="37" width="17.7109375" style="207" hidden="1" customWidth="1"/>
    <col min="38" max="39" width="17.7109375" style="207" customWidth="1"/>
    <col min="40" max="40" width="1.85546875" style="208" customWidth="1"/>
    <col min="41" max="41" width="17.7109375" style="207" hidden="1" customWidth="1"/>
    <col min="42" max="43" width="17.7109375" style="207" customWidth="1"/>
    <col min="44" max="44" width="1.85546875" style="208" customWidth="1"/>
    <col min="45" max="45" width="17.7109375" style="207" hidden="1" customWidth="1"/>
    <col min="46" max="47" width="17.7109375" style="207" customWidth="1"/>
    <col min="48" max="48" width="1.85546875" style="208" customWidth="1"/>
    <col min="49" max="49" width="17.7109375" style="207" hidden="1" customWidth="1"/>
    <col min="50" max="51" width="17.7109375" style="207" customWidth="1"/>
    <col min="52" max="52" width="1.85546875" style="207" customWidth="1"/>
    <col min="53" max="53" width="17.7109375" style="207" hidden="1" customWidth="1"/>
    <col min="54" max="55" width="17.7109375" style="207" customWidth="1"/>
    <col min="56" max="56" width="1.85546875" style="207" customWidth="1"/>
    <col min="57" max="57" width="17.7109375" style="207" hidden="1" customWidth="1"/>
    <col min="58" max="59" width="17.7109375" style="207" customWidth="1"/>
    <col min="60" max="60" width="1.85546875" style="207" customWidth="1"/>
    <col min="61" max="63" width="17.7109375" style="207" hidden="1" customWidth="1"/>
    <col min="64" max="65" width="19.85546875" style="265" bestFit="1" customWidth="1"/>
    <col min="66" max="66" width="18.28515625" style="265" customWidth="1"/>
    <col min="67" max="67" width="17.42578125" style="265" customWidth="1"/>
    <col min="68" max="68" width="17.7109375" style="265" customWidth="1"/>
    <col min="69" max="69" width="17.7109375" style="207" bestFit="1" customWidth="1"/>
    <col min="70" max="70" width="19" style="207" customWidth="1"/>
    <col min="71" max="16384" width="50.28515625" style="207"/>
  </cols>
  <sheetData>
    <row r="2" spans="1:68" ht="15" x14ac:dyDescent="0.2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3"/>
      <c r="AG2" s="1"/>
      <c r="AH2" s="1"/>
      <c r="AI2" s="1"/>
      <c r="AJ2" s="3"/>
      <c r="AK2" s="1"/>
      <c r="AL2" s="1"/>
      <c r="AM2" s="1"/>
      <c r="AN2" s="3"/>
      <c r="AO2" s="1"/>
      <c r="AP2" s="1"/>
      <c r="AQ2" s="1"/>
      <c r="AR2" s="3"/>
      <c r="AS2" s="1"/>
      <c r="AT2" s="1"/>
      <c r="AU2" s="1"/>
      <c r="AV2" s="3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2"/>
      <c r="BM2" s="2"/>
      <c r="BN2" s="2"/>
    </row>
    <row r="3" spans="1:68" ht="15.75" x14ac:dyDescent="0.25">
      <c r="A3" s="4"/>
      <c r="B3" s="4"/>
      <c r="C3" s="4"/>
      <c r="D3" s="4"/>
      <c r="E3" s="5"/>
      <c r="F3" s="5"/>
      <c r="G3" s="5"/>
      <c r="H3" s="5"/>
      <c r="I3" s="5"/>
      <c r="J3" s="5"/>
      <c r="K3" s="5"/>
      <c r="L3" s="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6"/>
      <c r="AG3" s="4"/>
      <c r="AH3" s="4"/>
      <c r="AI3" s="4"/>
      <c r="AJ3" s="6"/>
      <c r="AK3" s="4"/>
      <c r="AL3" s="4"/>
      <c r="AM3" s="4"/>
      <c r="AN3" s="6"/>
      <c r="AO3" s="4"/>
      <c r="AP3" s="4"/>
      <c r="AQ3" s="4"/>
      <c r="AR3" s="6"/>
      <c r="AS3" s="4"/>
      <c r="AT3" s="4"/>
      <c r="AU3" s="4"/>
      <c r="AV3" s="6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7"/>
      <c r="BM3" s="5"/>
      <c r="BN3" s="5"/>
    </row>
    <row r="4" spans="1:68" x14ac:dyDescent="0.2">
      <c r="BL4" s="266"/>
    </row>
    <row r="5" spans="1:68" x14ac:dyDescent="0.2">
      <c r="R5" s="333"/>
      <c r="U5" s="333"/>
      <c r="AU5" s="348"/>
      <c r="BL5" s="326"/>
    </row>
    <row r="6" spans="1:68" ht="15.75" x14ac:dyDescent="0.25">
      <c r="A6" s="144" t="s">
        <v>3</v>
      </c>
      <c r="B6" s="144"/>
      <c r="C6" s="144"/>
      <c r="D6" s="144"/>
      <c r="R6" s="209"/>
      <c r="U6" s="333"/>
      <c r="AI6" s="209"/>
      <c r="AK6" s="348"/>
      <c r="BL6" s="326"/>
    </row>
    <row r="7" spans="1:68" ht="15.75" x14ac:dyDescent="0.25">
      <c r="A7" s="6" t="s">
        <v>186</v>
      </c>
      <c r="B7" s="6"/>
      <c r="C7" s="6"/>
      <c r="D7" s="6"/>
      <c r="I7" s="266"/>
      <c r="J7" s="266"/>
      <c r="K7" s="266"/>
      <c r="L7" s="266"/>
    </row>
    <row r="8" spans="1:68" ht="15" thickBot="1" x14ac:dyDescent="0.25">
      <c r="A8" s="207" t="s">
        <v>228</v>
      </c>
      <c r="I8" s="266"/>
      <c r="J8" s="266"/>
      <c r="K8" s="266"/>
    </row>
    <row r="9" spans="1:68" ht="16.149999999999999" customHeight="1" thickBot="1" x14ac:dyDescent="0.25">
      <c r="E9" s="521" t="s">
        <v>4</v>
      </c>
      <c r="F9" s="522"/>
      <c r="G9" s="522"/>
      <c r="H9" s="522"/>
      <c r="I9" s="522"/>
      <c r="J9" s="522"/>
      <c r="K9" s="522"/>
      <c r="L9" s="523"/>
    </row>
    <row r="10" spans="1:68" s="9" customFormat="1" ht="15.75" customHeight="1" thickBot="1" x14ac:dyDescent="0.3">
      <c r="A10" s="422"/>
      <c r="B10" s="422"/>
      <c r="C10" s="422"/>
      <c r="D10" s="422"/>
      <c r="E10" s="610"/>
      <c r="F10" s="611"/>
      <c r="G10" s="611"/>
      <c r="H10" s="611"/>
      <c r="I10" s="611"/>
      <c r="J10" s="611"/>
      <c r="K10" s="611"/>
      <c r="L10" s="612"/>
      <c r="M10" s="505" t="s">
        <v>161</v>
      </c>
      <c r="N10" s="506"/>
      <c r="O10" s="506"/>
      <c r="P10" s="506"/>
      <c r="Q10" s="524" t="s">
        <v>229</v>
      </c>
      <c r="R10" s="508" t="s">
        <v>162</v>
      </c>
      <c r="S10" s="509"/>
      <c r="T10" s="509"/>
      <c r="U10" s="510"/>
      <c r="V10" s="505" t="s">
        <v>163</v>
      </c>
      <c r="W10" s="506"/>
      <c r="X10" s="506"/>
      <c r="Y10" s="507"/>
      <c r="Z10" s="508" t="s">
        <v>164</v>
      </c>
      <c r="AA10" s="503"/>
      <c r="AB10" s="503"/>
      <c r="AC10" s="504"/>
      <c r="AD10" s="505" t="s">
        <v>165</v>
      </c>
      <c r="AE10" s="511"/>
      <c r="AF10" s="511"/>
      <c r="AG10" s="512"/>
      <c r="AH10" s="508" t="s">
        <v>166</v>
      </c>
      <c r="AI10" s="503"/>
      <c r="AJ10" s="503"/>
      <c r="AK10" s="504"/>
      <c r="AL10" s="505" t="s">
        <v>167</v>
      </c>
      <c r="AM10" s="511"/>
      <c r="AN10" s="511"/>
      <c r="AO10" s="512"/>
      <c r="AP10" s="508" t="s">
        <v>168</v>
      </c>
      <c r="AQ10" s="509"/>
      <c r="AR10" s="509"/>
      <c r="AS10" s="510"/>
      <c r="AT10" s="505" t="s">
        <v>169</v>
      </c>
      <c r="AU10" s="506"/>
      <c r="AV10" s="506"/>
      <c r="AW10" s="507"/>
      <c r="AX10" s="508" t="s">
        <v>170</v>
      </c>
      <c r="AY10" s="509"/>
      <c r="AZ10" s="509"/>
      <c r="BA10" s="510"/>
      <c r="BB10" s="505" t="s">
        <v>171</v>
      </c>
      <c r="BC10" s="511"/>
      <c r="BD10" s="511"/>
      <c r="BE10" s="512"/>
      <c r="BF10" s="508" t="s">
        <v>172</v>
      </c>
      <c r="BG10" s="503"/>
      <c r="BH10" s="503"/>
      <c r="BI10" s="504"/>
      <c r="BJ10" s="513" t="s">
        <v>181</v>
      </c>
      <c r="BK10" s="507"/>
      <c r="BL10" s="502" t="s">
        <v>5</v>
      </c>
      <c r="BM10" s="503"/>
      <c r="BN10" s="504"/>
      <c r="BO10" s="8"/>
      <c r="BP10" s="8"/>
    </row>
    <row r="11" spans="1:68" ht="15" customHeight="1" thickBot="1" x14ac:dyDescent="0.25">
      <c r="A11" s="496" t="s">
        <v>6</v>
      </c>
      <c r="B11" s="497"/>
      <c r="C11" s="497"/>
      <c r="D11" s="498"/>
      <c r="E11" s="514" t="s">
        <v>199</v>
      </c>
      <c r="F11" s="514" t="s">
        <v>200</v>
      </c>
      <c r="G11" s="514" t="s">
        <v>201</v>
      </c>
      <c r="H11" s="514" t="s">
        <v>17</v>
      </c>
      <c r="I11" s="514" t="s">
        <v>18</v>
      </c>
      <c r="J11" s="514" t="s">
        <v>220</v>
      </c>
      <c r="K11" s="353">
        <f t="shared" ref="K11:L11" si="0">K13</f>
        <v>53811358.47642377</v>
      </c>
      <c r="L11" s="353">
        <f t="shared" si="0"/>
        <v>8309789.21</v>
      </c>
      <c r="M11" s="485" t="s">
        <v>7</v>
      </c>
      <c r="N11" s="487" t="s">
        <v>8</v>
      </c>
      <c r="O11" s="31"/>
      <c r="P11" s="489" t="s">
        <v>9</v>
      </c>
      <c r="Q11" s="525"/>
      <c r="R11" s="485" t="s">
        <v>7</v>
      </c>
      <c r="S11" s="487" t="s">
        <v>8</v>
      </c>
      <c r="T11" s="31"/>
      <c r="U11" s="489" t="s">
        <v>9</v>
      </c>
      <c r="V11" s="485" t="s">
        <v>7</v>
      </c>
      <c r="W11" s="487" t="s">
        <v>8</v>
      </c>
      <c r="X11" s="31"/>
      <c r="Y11" s="489" t="s">
        <v>9</v>
      </c>
      <c r="Z11" s="485" t="s">
        <v>7</v>
      </c>
      <c r="AA11" s="487" t="s">
        <v>8</v>
      </c>
      <c r="AB11" s="31"/>
      <c r="AC11" s="489" t="s">
        <v>9</v>
      </c>
      <c r="AD11" s="485" t="s">
        <v>7</v>
      </c>
      <c r="AE11" s="487" t="s">
        <v>8</v>
      </c>
      <c r="AF11" s="31"/>
      <c r="AG11" s="489" t="s">
        <v>9</v>
      </c>
      <c r="AH11" s="485" t="s">
        <v>7</v>
      </c>
      <c r="AI11" s="487" t="s">
        <v>8</v>
      </c>
      <c r="AJ11" s="31"/>
      <c r="AK11" s="489" t="s">
        <v>9</v>
      </c>
      <c r="AL11" s="485" t="s">
        <v>7</v>
      </c>
      <c r="AM11" s="487" t="s">
        <v>8</v>
      </c>
      <c r="AN11" s="31"/>
      <c r="AO11" s="489" t="s">
        <v>9</v>
      </c>
      <c r="AP11" s="485" t="s">
        <v>7</v>
      </c>
      <c r="AQ11" s="487" t="s">
        <v>8</v>
      </c>
      <c r="AR11" s="31"/>
      <c r="AS11" s="489" t="s">
        <v>9</v>
      </c>
      <c r="AT11" s="485" t="s">
        <v>7</v>
      </c>
      <c r="AU11" s="487" t="s">
        <v>8</v>
      </c>
      <c r="AV11" s="31"/>
      <c r="AW11" s="489" t="s">
        <v>9</v>
      </c>
      <c r="AX11" s="485" t="s">
        <v>7</v>
      </c>
      <c r="AY11" s="487" t="s">
        <v>8</v>
      </c>
      <c r="AZ11" s="31"/>
      <c r="BA11" s="489" t="s">
        <v>9</v>
      </c>
      <c r="BB11" s="485" t="s">
        <v>7</v>
      </c>
      <c r="BC11" s="487" t="s">
        <v>8</v>
      </c>
      <c r="BD11" s="31"/>
      <c r="BE11" s="489" t="s">
        <v>9</v>
      </c>
      <c r="BF11" s="485" t="s">
        <v>7</v>
      </c>
      <c r="BG11" s="487" t="s">
        <v>8</v>
      </c>
      <c r="BH11" s="31"/>
      <c r="BI11" s="491" t="s">
        <v>9</v>
      </c>
      <c r="BJ11" s="493" t="s">
        <v>10</v>
      </c>
      <c r="BK11" s="495" t="s">
        <v>11</v>
      </c>
      <c r="BL11" s="516" t="s">
        <v>12</v>
      </c>
      <c r="BM11" s="471" t="s">
        <v>13</v>
      </c>
      <c r="BN11" s="473" t="s">
        <v>14</v>
      </c>
      <c r="BO11" s="475" t="s">
        <v>15</v>
      </c>
      <c r="BP11" s="477" t="s">
        <v>16</v>
      </c>
    </row>
    <row r="12" spans="1:68" ht="78" customHeight="1" thickBot="1" x14ac:dyDescent="0.25">
      <c r="A12" s="499"/>
      <c r="B12" s="500"/>
      <c r="C12" s="500"/>
      <c r="D12" s="501"/>
      <c r="E12" s="515"/>
      <c r="F12" s="515"/>
      <c r="G12" s="515"/>
      <c r="H12" s="515"/>
      <c r="I12" s="515"/>
      <c r="J12" s="515"/>
      <c r="K12" s="354" t="s">
        <v>19</v>
      </c>
      <c r="L12" s="354" t="s">
        <v>20</v>
      </c>
      <c r="M12" s="486"/>
      <c r="N12" s="488"/>
      <c r="O12" s="32"/>
      <c r="P12" s="490"/>
      <c r="Q12" s="526"/>
      <c r="R12" s="486"/>
      <c r="S12" s="488"/>
      <c r="T12" s="32"/>
      <c r="U12" s="490"/>
      <c r="V12" s="486"/>
      <c r="W12" s="488"/>
      <c r="X12" s="32"/>
      <c r="Y12" s="490"/>
      <c r="Z12" s="486"/>
      <c r="AA12" s="488"/>
      <c r="AB12" s="32"/>
      <c r="AC12" s="490"/>
      <c r="AD12" s="486"/>
      <c r="AE12" s="488"/>
      <c r="AF12" s="32"/>
      <c r="AG12" s="490"/>
      <c r="AH12" s="486"/>
      <c r="AI12" s="488"/>
      <c r="AJ12" s="32"/>
      <c r="AK12" s="490"/>
      <c r="AL12" s="486"/>
      <c r="AM12" s="488"/>
      <c r="AN12" s="32"/>
      <c r="AO12" s="490"/>
      <c r="AP12" s="486"/>
      <c r="AQ12" s="488"/>
      <c r="AR12" s="32"/>
      <c r="AS12" s="490"/>
      <c r="AT12" s="486"/>
      <c r="AU12" s="488"/>
      <c r="AV12" s="32"/>
      <c r="AW12" s="490"/>
      <c r="AX12" s="486"/>
      <c r="AY12" s="488"/>
      <c r="AZ12" s="32"/>
      <c r="BA12" s="490"/>
      <c r="BB12" s="486"/>
      <c r="BC12" s="488"/>
      <c r="BD12" s="32"/>
      <c r="BE12" s="490"/>
      <c r="BF12" s="486"/>
      <c r="BG12" s="488"/>
      <c r="BH12" s="32"/>
      <c r="BI12" s="492"/>
      <c r="BJ12" s="494"/>
      <c r="BK12" s="495"/>
      <c r="BL12" s="517"/>
      <c r="BM12" s="472"/>
      <c r="BN12" s="474"/>
      <c r="BO12" s="476"/>
      <c r="BP12" s="478"/>
    </row>
    <row r="13" spans="1:68" s="333" customFormat="1" ht="15.75" thickBot="1" x14ac:dyDescent="0.25">
      <c r="A13" s="10" t="s">
        <v>21</v>
      </c>
      <c r="B13" s="425" t="s">
        <v>211</v>
      </c>
      <c r="C13" s="425" t="s">
        <v>212</v>
      </c>
      <c r="D13" s="425" t="s">
        <v>213</v>
      </c>
      <c r="E13" s="158">
        <v>15533429.999999996</v>
      </c>
      <c r="F13" s="158">
        <v>39040585.999999993</v>
      </c>
      <c r="G13" s="158">
        <v>54574016</v>
      </c>
      <c r="H13" s="158">
        <v>11611760</v>
      </c>
      <c r="I13" s="158">
        <f>G13-H13</f>
        <v>42962256</v>
      </c>
      <c r="J13" s="158">
        <f>G13-K13</f>
        <v>762657.52357622981</v>
      </c>
      <c r="K13" s="159">
        <f>SUM(K14:K23)</f>
        <v>53811358.47642377</v>
      </c>
      <c r="L13" s="159">
        <f>H13-BM13</f>
        <v>8309789.21</v>
      </c>
      <c r="M13" s="169">
        <f>SUM(M14:M23)</f>
        <v>5084877.0525000002</v>
      </c>
      <c r="N13" s="175">
        <f>SUM(N14:N23)</f>
        <v>3301970.79</v>
      </c>
      <c r="O13" s="176"/>
      <c r="P13" s="177">
        <f>SUM(P14:P23)</f>
        <v>2387390.1399999997</v>
      </c>
      <c r="Q13" s="447">
        <f>SUM(Q14:Q23)</f>
        <v>-1782906.2625</v>
      </c>
      <c r="R13" s="169">
        <f>SUM(R14:R23)</f>
        <v>6870324.3616298335</v>
      </c>
      <c r="S13" s="175">
        <f>SUM(S14:S23)</f>
        <v>0</v>
      </c>
      <c r="T13" s="176"/>
      <c r="U13" s="177">
        <f>SUM(U14:U23)</f>
        <v>0</v>
      </c>
      <c r="V13" s="169">
        <f>SUM(V14:V23)</f>
        <v>1363219.4639393941</v>
      </c>
      <c r="W13" s="175">
        <f>SUM(W14:W23)</f>
        <v>0</v>
      </c>
      <c r="X13" s="176"/>
      <c r="Y13" s="177">
        <f>SUM(Y14:Y23)</f>
        <v>0</v>
      </c>
      <c r="Z13" s="169">
        <f>SUM(Z14:Z23)</f>
        <v>2468566.5395893939</v>
      </c>
      <c r="AA13" s="175">
        <f>SUM(AA14:AA23)</f>
        <v>0</v>
      </c>
      <c r="AB13" s="176"/>
      <c r="AC13" s="177">
        <f>SUM(AC14:AC23)</f>
        <v>0</v>
      </c>
      <c r="AD13" s="169">
        <f>SUM(AD14:AD23)</f>
        <v>9487628.1939393952</v>
      </c>
      <c r="AE13" s="175">
        <f>SUM(AE14:AE23)</f>
        <v>0</v>
      </c>
      <c r="AF13" s="176"/>
      <c r="AG13" s="177">
        <f>SUM(AG14:AG23)</f>
        <v>0</v>
      </c>
      <c r="AH13" s="169">
        <f>SUM(AH14:AH23)</f>
        <v>1355304.6639393938</v>
      </c>
      <c r="AI13" s="175">
        <f>SUM(AI14:AI23)</f>
        <v>0</v>
      </c>
      <c r="AJ13" s="176"/>
      <c r="AK13" s="177">
        <f>SUM(AK14:AK23)</f>
        <v>0</v>
      </c>
      <c r="AL13" s="169">
        <f>SUM(AL14:AL23)</f>
        <v>5015843.3529227274</v>
      </c>
      <c r="AM13" s="175">
        <f>SUM(AM14:AM23)</f>
        <v>0</v>
      </c>
      <c r="AN13" s="176"/>
      <c r="AO13" s="177">
        <f>SUM(AO14:AO23)</f>
        <v>0</v>
      </c>
      <c r="AP13" s="169">
        <f>SUM(AP14:AP23)</f>
        <v>7638329.6300727278</v>
      </c>
      <c r="AQ13" s="175">
        <f>SUM(AQ14:AQ23)</f>
        <v>0</v>
      </c>
      <c r="AR13" s="176"/>
      <c r="AS13" s="177">
        <f>SUM(AS14:AS23)</f>
        <v>0</v>
      </c>
      <c r="AT13" s="169">
        <f>SUM(AT14:AT23)</f>
        <v>4292767.2772727273</v>
      </c>
      <c r="AU13" s="175">
        <f>SUM(AU14:AU23)</f>
        <v>0</v>
      </c>
      <c r="AV13" s="176"/>
      <c r="AW13" s="177">
        <f>SUM(AW14:AW23)</f>
        <v>0</v>
      </c>
      <c r="AX13" s="169">
        <f>SUM(AX14:AX23)</f>
        <v>4838882.3029227275</v>
      </c>
      <c r="AY13" s="175">
        <f>SUM(AY14:AY23)</f>
        <v>0</v>
      </c>
      <c r="AZ13" s="176"/>
      <c r="BA13" s="177">
        <f>SUM(BA14:BA23)</f>
        <v>0</v>
      </c>
      <c r="BB13" s="169">
        <f>SUM(BB14:BB23)</f>
        <v>4252157.2772727273</v>
      </c>
      <c r="BC13" s="175">
        <f>SUM(BC14:BC23)</f>
        <v>0</v>
      </c>
      <c r="BD13" s="176"/>
      <c r="BE13" s="177">
        <f>SUM(BE14:BE23)</f>
        <v>0</v>
      </c>
      <c r="BF13" s="169">
        <f>SUM(BF14:BF23)</f>
        <v>2926364.6229227274</v>
      </c>
      <c r="BG13" s="175">
        <f>SUM(BG14:BG23)</f>
        <v>0</v>
      </c>
      <c r="BH13" s="176"/>
      <c r="BI13" s="177">
        <f>SUM(BI14:BI23)</f>
        <v>0</v>
      </c>
      <c r="BJ13" s="190">
        <f t="shared" ref="BJ13:BK13" si="1">SUM(BJ14:BJ21)</f>
        <v>0</v>
      </c>
      <c r="BK13" s="179">
        <f t="shared" si="1"/>
        <v>0</v>
      </c>
      <c r="BL13" s="182">
        <f>SUM(BL14:BL23)</f>
        <v>3301970.79</v>
      </c>
      <c r="BM13" s="41">
        <f>SUM(BM14:BM23)</f>
        <v>3301970.79</v>
      </c>
      <c r="BN13" s="37">
        <f>SUM(BN14:BN23)</f>
        <v>2387390.1399999997</v>
      </c>
      <c r="BO13" s="43">
        <f>SUM(BO14:BO23)</f>
        <v>50509387.686423779</v>
      </c>
      <c r="BP13" s="139">
        <f t="shared" ref="BP13:BP23" si="2">SUM(BO13/K13)</f>
        <v>0.93863803324261597</v>
      </c>
    </row>
    <row r="14" spans="1:68" s="333" customFormat="1" ht="16.5" x14ac:dyDescent="0.2">
      <c r="A14" s="167" t="s">
        <v>22</v>
      </c>
      <c r="B14" s="167" t="s">
        <v>214</v>
      </c>
      <c r="C14" s="167" t="s">
        <v>215</v>
      </c>
      <c r="D14" s="167" t="s">
        <v>216</v>
      </c>
      <c r="E14" s="518"/>
      <c r="F14" s="518"/>
      <c r="G14" s="518"/>
      <c r="H14" s="518"/>
      <c r="I14" s="518"/>
      <c r="J14" s="518" t="s">
        <v>222</v>
      </c>
      <c r="K14" s="187">
        <f>(M14+R14+V14+Z14+AD14+AH14+AL14+AP14+AT14+AX14+BB14+BF14)+Q14</f>
        <v>29472433</v>
      </c>
      <c r="L14" s="518"/>
      <c r="M14" s="181">
        <v>1480900</v>
      </c>
      <c r="N14" s="188">
        <v>0</v>
      </c>
      <c r="O14" s="172">
        <v>2</v>
      </c>
      <c r="P14" s="171">
        <v>0</v>
      </c>
      <c r="Q14" s="448">
        <v>-1480900</v>
      </c>
      <c r="R14" s="181">
        <v>4957400</v>
      </c>
      <c r="S14" s="188">
        <v>0</v>
      </c>
      <c r="T14" s="172"/>
      <c r="U14" s="171">
        <v>0</v>
      </c>
      <c r="V14" s="181">
        <v>0</v>
      </c>
      <c r="W14" s="188">
        <v>0</v>
      </c>
      <c r="X14" s="172"/>
      <c r="Y14" s="171">
        <v>0</v>
      </c>
      <c r="Z14" s="181">
        <v>600000</v>
      </c>
      <c r="AA14" s="188">
        <v>0</v>
      </c>
      <c r="AB14" s="172"/>
      <c r="AC14" s="171">
        <v>0</v>
      </c>
      <c r="AD14" s="181">
        <v>8102500</v>
      </c>
      <c r="AE14" s="188">
        <v>0</v>
      </c>
      <c r="AF14" s="172"/>
      <c r="AG14" s="171">
        <v>0</v>
      </c>
      <c r="AH14" s="181">
        <v>0</v>
      </c>
      <c r="AI14" s="188">
        <v>0</v>
      </c>
      <c r="AJ14" s="172"/>
      <c r="AK14" s="171">
        <v>0</v>
      </c>
      <c r="AL14" s="181">
        <v>3000000</v>
      </c>
      <c r="AM14" s="188">
        <v>0</v>
      </c>
      <c r="AN14" s="172"/>
      <c r="AO14" s="171">
        <v>0</v>
      </c>
      <c r="AP14" s="181">
        <v>4953733</v>
      </c>
      <c r="AQ14" s="188">
        <v>0</v>
      </c>
      <c r="AR14" s="172"/>
      <c r="AS14" s="171">
        <v>0</v>
      </c>
      <c r="AT14" s="181">
        <v>2374000</v>
      </c>
      <c r="AU14" s="188">
        <v>0</v>
      </c>
      <c r="AV14" s="172"/>
      <c r="AW14" s="171">
        <v>0</v>
      </c>
      <c r="AX14" s="181">
        <v>2374000</v>
      </c>
      <c r="AY14" s="188">
        <v>0</v>
      </c>
      <c r="AZ14" s="172"/>
      <c r="BA14" s="171">
        <v>0</v>
      </c>
      <c r="BB14" s="181">
        <v>2374000</v>
      </c>
      <c r="BC14" s="188">
        <v>0</v>
      </c>
      <c r="BD14" s="172"/>
      <c r="BE14" s="171">
        <v>0</v>
      </c>
      <c r="BF14" s="181">
        <v>736800</v>
      </c>
      <c r="BG14" s="188">
        <v>0</v>
      </c>
      <c r="BH14" s="172"/>
      <c r="BI14" s="171">
        <v>0</v>
      </c>
      <c r="BJ14" s="36">
        <v>0</v>
      </c>
      <c r="BK14" s="191">
        <v>0</v>
      </c>
      <c r="BL14" s="36">
        <f>(M14)+Q14</f>
        <v>0</v>
      </c>
      <c r="BM14" s="36">
        <f t="shared" ref="BM14:BM29" si="3">N14+S14+W14+AA14+AE14+AI14+AM14+AQ14+AU14+AY14+BC14+BG14</f>
        <v>0</v>
      </c>
      <c r="BN14" s="35">
        <f t="shared" ref="BN14:BN29" si="4">P14+U14+Y14+AC14+AG14+AK14+AO14+AS14+AW14+BA14+BE14+BI14</f>
        <v>0</v>
      </c>
      <c r="BO14" s="160">
        <f t="shared" ref="BO14:BO29" si="5">(+K14)-BM14</f>
        <v>29472433</v>
      </c>
      <c r="BP14" s="140">
        <f t="shared" si="2"/>
        <v>1</v>
      </c>
    </row>
    <row r="15" spans="1:68" s="333" customFormat="1" ht="15" customHeight="1" x14ac:dyDescent="0.2">
      <c r="A15" s="167" t="s">
        <v>23</v>
      </c>
      <c r="B15" s="431" t="s">
        <v>217</v>
      </c>
      <c r="C15" s="167" t="s">
        <v>215</v>
      </c>
      <c r="D15" s="167" t="s">
        <v>216</v>
      </c>
      <c r="E15" s="519"/>
      <c r="F15" s="519"/>
      <c r="G15" s="519"/>
      <c r="H15" s="519"/>
      <c r="I15" s="519"/>
      <c r="J15" s="519"/>
      <c r="K15" s="187">
        <f t="shared" ref="K15:K29" si="6">(M15+R15+V15+Z15+AD15+AH15+AL15+AP15+AT15+AX15+BB15+BF15)+Q15</f>
        <v>415692</v>
      </c>
      <c r="L15" s="519"/>
      <c r="M15" s="181">
        <v>34641</v>
      </c>
      <c r="N15" s="180">
        <v>34641</v>
      </c>
      <c r="O15" s="172"/>
      <c r="P15" s="180">
        <v>34641</v>
      </c>
      <c r="Q15" s="448">
        <v>0</v>
      </c>
      <c r="R15" s="181">
        <v>34641</v>
      </c>
      <c r="S15" s="180">
        <v>0</v>
      </c>
      <c r="T15" s="172"/>
      <c r="U15" s="180">
        <v>0</v>
      </c>
      <c r="V15" s="181">
        <v>34641</v>
      </c>
      <c r="W15" s="180">
        <v>0</v>
      </c>
      <c r="X15" s="172"/>
      <c r="Y15" s="180">
        <v>0</v>
      </c>
      <c r="Z15" s="181">
        <v>34641</v>
      </c>
      <c r="AA15" s="180">
        <v>0</v>
      </c>
      <c r="AB15" s="172"/>
      <c r="AC15" s="180">
        <v>0</v>
      </c>
      <c r="AD15" s="181">
        <v>34641</v>
      </c>
      <c r="AE15" s="180">
        <v>0</v>
      </c>
      <c r="AF15" s="172"/>
      <c r="AG15" s="180">
        <v>0</v>
      </c>
      <c r="AH15" s="181">
        <v>34641</v>
      </c>
      <c r="AI15" s="180">
        <v>0</v>
      </c>
      <c r="AJ15" s="172"/>
      <c r="AK15" s="180">
        <v>0</v>
      </c>
      <c r="AL15" s="181">
        <v>34641</v>
      </c>
      <c r="AM15" s="180">
        <v>0</v>
      </c>
      <c r="AN15" s="172"/>
      <c r="AO15" s="180">
        <v>0</v>
      </c>
      <c r="AP15" s="181">
        <v>34641</v>
      </c>
      <c r="AQ15" s="180">
        <v>0</v>
      </c>
      <c r="AR15" s="172"/>
      <c r="AS15" s="180">
        <v>0</v>
      </c>
      <c r="AT15" s="181">
        <v>34641</v>
      </c>
      <c r="AU15" s="180">
        <v>0</v>
      </c>
      <c r="AV15" s="172"/>
      <c r="AW15" s="180">
        <v>0</v>
      </c>
      <c r="AX15" s="181">
        <v>34641</v>
      </c>
      <c r="AY15" s="180">
        <v>0</v>
      </c>
      <c r="AZ15" s="172"/>
      <c r="BA15" s="180">
        <v>0</v>
      </c>
      <c r="BB15" s="181">
        <v>34641</v>
      </c>
      <c r="BC15" s="180">
        <v>0</v>
      </c>
      <c r="BD15" s="172"/>
      <c r="BE15" s="180">
        <v>0</v>
      </c>
      <c r="BF15" s="181">
        <v>34641</v>
      </c>
      <c r="BG15" s="180">
        <v>0</v>
      </c>
      <c r="BH15" s="172"/>
      <c r="BI15" s="180">
        <v>0</v>
      </c>
      <c r="BJ15" s="181">
        <v>0</v>
      </c>
      <c r="BK15" s="178">
        <v>0</v>
      </c>
      <c r="BL15" s="36">
        <f t="shared" ref="BL15:BL29" si="7">(M15)+Q15</f>
        <v>34641</v>
      </c>
      <c r="BM15" s="36">
        <f t="shared" si="3"/>
        <v>34641</v>
      </c>
      <c r="BN15" s="35">
        <f t="shared" si="4"/>
        <v>34641</v>
      </c>
      <c r="BO15" s="160">
        <f t="shared" si="5"/>
        <v>381051</v>
      </c>
      <c r="BP15" s="140">
        <f t="shared" si="2"/>
        <v>0.91666666666666663</v>
      </c>
    </row>
    <row r="16" spans="1:68" s="333" customFormat="1" ht="16.5" x14ac:dyDescent="0.2">
      <c r="A16" s="167" t="s">
        <v>24</v>
      </c>
      <c r="B16" s="167" t="s">
        <v>221</v>
      </c>
      <c r="C16" s="167" t="s">
        <v>215</v>
      </c>
      <c r="D16" s="167" t="s">
        <v>216</v>
      </c>
      <c r="E16" s="519"/>
      <c r="F16" s="519"/>
      <c r="G16" s="519"/>
      <c r="H16" s="519"/>
      <c r="I16" s="519"/>
      <c r="J16" s="519"/>
      <c r="K16" s="187">
        <f t="shared" si="6"/>
        <v>12427182.5</v>
      </c>
      <c r="L16" s="519"/>
      <c r="M16" s="36">
        <v>1398177</v>
      </c>
      <c r="N16" s="180">
        <v>1316027.5</v>
      </c>
      <c r="O16" s="172">
        <v>2</v>
      </c>
      <c r="P16" s="171">
        <v>1119896.5</v>
      </c>
      <c r="Q16" s="448">
        <v>-82149.5</v>
      </c>
      <c r="R16" s="36">
        <v>735896</v>
      </c>
      <c r="S16" s="180">
        <v>0</v>
      </c>
      <c r="T16" s="172"/>
      <c r="U16" s="171">
        <v>0</v>
      </c>
      <c r="V16" s="36">
        <v>735896</v>
      </c>
      <c r="W16" s="180">
        <v>0</v>
      </c>
      <c r="X16" s="172"/>
      <c r="Y16" s="171">
        <v>0</v>
      </c>
      <c r="Z16" s="36">
        <v>932027</v>
      </c>
      <c r="AA16" s="180">
        <v>0</v>
      </c>
      <c r="AB16" s="172"/>
      <c r="AC16" s="171">
        <v>0</v>
      </c>
      <c r="AD16" s="36">
        <v>735896</v>
      </c>
      <c r="AE16" s="180">
        <v>0</v>
      </c>
      <c r="AF16" s="172"/>
      <c r="AG16" s="171">
        <v>0</v>
      </c>
      <c r="AH16" s="36">
        <v>735896</v>
      </c>
      <c r="AI16" s="180">
        <v>0</v>
      </c>
      <c r="AJ16" s="172"/>
      <c r="AK16" s="171">
        <v>0</v>
      </c>
      <c r="AL16" s="36">
        <v>932027</v>
      </c>
      <c r="AM16" s="180">
        <v>0</v>
      </c>
      <c r="AN16" s="172"/>
      <c r="AO16" s="171">
        <v>0</v>
      </c>
      <c r="AP16" s="36">
        <v>1221085</v>
      </c>
      <c r="AQ16" s="180">
        <v>0</v>
      </c>
      <c r="AR16" s="172"/>
      <c r="AS16" s="171">
        <v>0</v>
      </c>
      <c r="AT16" s="36">
        <v>1221085</v>
      </c>
      <c r="AU16" s="180">
        <v>0</v>
      </c>
      <c r="AV16" s="172"/>
      <c r="AW16" s="171">
        <v>0</v>
      </c>
      <c r="AX16" s="36">
        <v>1419177</v>
      </c>
      <c r="AY16" s="180">
        <v>0</v>
      </c>
      <c r="AZ16" s="172"/>
      <c r="BA16" s="171">
        <v>0</v>
      </c>
      <c r="BB16" s="36">
        <v>1221085</v>
      </c>
      <c r="BC16" s="180">
        <v>0</v>
      </c>
      <c r="BD16" s="172"/>
      <c r="BE16" s="171">
        <v>0</v>
      </c>
      <c r="BF16" s="36">
        <v>1221085</v>
      </c>
      <c r="BG16" s="180">
        <v>0</v>
      </c>
      <c r="BH16" s="172"/>
      <c r="BI16" s="171">
        <v>0</v>
      </c>
      <c r="BJ16" s="181">
        <v>0</v>
      </c>
      <c r="BK16" s="178">
        <v>0</v>
      </c>
      <c r="BL16" s="36">
        <f t="shared" si="7"/>
        <v>1316027.5</v>
      </c>
      <c r="BM16" s="36">
        <f t="shared" si="3"/>
        <v>1316027.5</v>
      </c>
      <c r="BN16" s="35">
        <f t="shared" si="4"/>
        <v>1119896.5</v>
      </c>
      <c r="BO16" s="160">
        <f t="shared" si="5"/>
        <v>11111155</v>
      </c>
      <c r="BP16" s="140">
        <f t="shared" si="2"/>
        <v>0.89410089535580572</v>
      </c>
    </row>
    <row r="17" spans="1:76" s="333" customFormat="1" ht="16.5" x14ac:dyDescent="0.2">
      <c r="A17" s="167" t="s">
        <v>143</v>
      </c>
      <c r="B17" s="431" t="s">
        <v>217</v>
      </c>
      <c r="C17" s="167" t="s">
        <v>215</v>
      </c>
      <c r="D17" s="167" t="s">
        <v>216</v>
      </c>
      <c r="E17" s="519"/>
      <c r="F17" s="519"/>
      <c r="G17" s="519"/>
      <c r="H17" s="519"/>
      <c r="I17" s="519"/>
      <c r="J17" s="519"/>
      <c r="K17" s="187">
        <f t="shared" si="6"/>
        <v>245681.66</v>
      </c>
      <c r="L17" s="519"/>
      <c r="M17" s="36">
        <v>20360.23</v>
      </c>
      <c r="N17" s="180">
        <v>20360.23</v>
      </c>
      <c r="O17" s="172"/>
      <c r="P17" s="171">
        <v>20360.23</v>
      </c>
      <c r="Q17" s="448">
        <v>0</v>
      </c>
      <c r="R17" s="36">
        <v>20360.23</v>
      </c>
      <c r="S17" s="180">
        <v>0</v>
      </c>
      <c r="T17" s="172"/>
      <c r="U17" s="171">
        <v>0</v>
      </c>
      <c r="V17" s="36">
        <v>20360.23</v>
      </c>
      <c r="W17" s="180">
        <v>0</v>
      </c>
      <c r="X17" s="172"/>
      <c r="Y17" s="171">
        <v>0</v>
      </c>
      <c r="Z17" s="36">
        <v>20360.23</v>
      </c>
      <c r="AA17" s="180">
        <v>0</v>
      </c>
      <c r="AB17" s="172"/>
      <c r="AC17" s="171">
        <v>0</v>
      </c>
      <c r="AD17" s="36">
        <v>20360.23</v>
      </c>
      <c r="AE17" s="180">
        <v>0</v>
      </c>
      <c r="AF17" s="172"/>
      <c r="AG17" s="171">
        <v>0</v>
      </c>
      <c r="AH17" s="36">
        <v>20360.23</v>
      </c>
      <c r="AI17" s="180">
        <v>0</v>
      </c>
      <c r="AJ17" s="172"/>
      <c r="AK17" s="171">
        <v>0</v>
      </c>
      <c r="AL17" s="36">
        <v>20360.23</v>
      </c>
      <c r="AM17" s="180">
        <v>0</v>
      </c>
      <c r="AN17" s="172"/>
      <c r="AO17" s="171">
        <v>0</v>
      </c>
      <c r="AP17" s="36">
        <v>20542.03</v>
      </c>
      <c r="AQ17" s="180">
        <v>0</v>
      </c>
      <c r="AR17" s="172"/>
      <c r="AS17" s="171">
        <v>0</v>
      </c>
      <c r="AT17" s="36">
        <v>20542.03</v>
      </c>
      <c r="AU17" s="180">
        <v>0</v>
      </c>
      <c r="AV17" s="172"/>
      <c r="AW17" s="171">
        <v>0</v>
      </c>
      <c r="AX17" s="36">
        <v>20542.03</v>
      </c>
      <c r="AY17" s="180">
        <v>0</v>
      </c>
      <c r="AZ17" s="172"/>
      <c r="BA17" s="171">
        <v>0</v>
      </c>
      <c r="BB17" s="36">
        <v>20766.98</v>
      </c>
      <c r="BC17" s="180">
        <v>0</v>
      </c>
      <c r="BD17" s="172"/>
      <c r="BE17" s="171">
        <v>0</v>
      </c>
      <c r="BF17" s="36">
        <v>20766.98</v>
      </c>
      <c r="BG17" s="180">
        <v>0</v>
      </c>
      <c r="BH17" s="172"/>
      <c r="BI17" s="171">
        <v>0</v>
      </c>
      <c r="BJ17" s="181">
        <v>0</v>
      </c>
      <c r="BK17" s="178">
        <v>0</v>
      </c>
      <c r="BL17" s="36">
        <f t="shared" si="7"/>
        <v>20360.23</v>
      </c>
      <c r="BM17" s="36">
        <f t="shared" si="3"/>
        <v>20360.23</v>
      </c>
      <c r="BN17" s="35">
        <f t="shared" si="4"/>
        <v>20360.23</v>
      </c>
      <c r="BO17" s="160">
        <f t="shared" si="5"/>
        <v>225321.43</v>
      </c>
      <c r="BP17" s="140">
        <f t="shared" si="2"/>
        <v>0.91712759511637942</v>
      </c>
    </row>
    <row r="18" spans="1:76" s="333" customFormat="1" ht="15" customHeight="1" x14ac:dyDescent="0.2">
      <c r="A18" s="167" t="s">
        <v>26</v>
      </c>
      <c r="B18" s="431" t="s">
        <v>214</v>
      </c>
      <c r="C18" s="167" t="s">
        <v>215</v>
      </c>
      <c r="D18" s="167" t="s">
        <v>216</v>
      </c>
      <c r="E18" s="519"/>
      <c r="F18" s="519"/>
      <c r="G18" s="519"/>
      <c r="H18" s="519"/>
      <c r="I18" s="519"/>
      <c r="J18" s="519"/>
      <c r="K18" s="187">
        <f t="shared" si="6"/>
        <v>2433842.3836237737</v>
      </c>
      <c r="L18" s="519"/>
      <c r="M18" s="181">
        <v>27835.916666666668</v>
      </c>
      <c r="N18" s="180">
        <v>28885.77</v>
      </c>
      <c r="O18" s="172">
        <v>3</v>
      </c>
      <c r="P18" s="171">
        <v>28885.77</v>
      </c>
      <c r="Q18" s="448">
        <v>1049.8533333333326</v>
      </c>
      <c r="R18" s="181">
        <v>457413.27435710671</v>
      </c>
      <c r="S18" s="180">
        <v>0</v>
      </c>
      <c r="T18" s="172"/>
      <c r="U18" s="171">
        <v>0</v>
      </c>
      <c r="V18" s="181">
        <v>27835.916666666668</v>
      </c>
      <c r="W18" s="180">
        <v>0</v>
      </c>
      <c r="X18" s="172"/>
      <c r="Y18" s="171">
        <v>0</v>
      </c>
      <c r="Z18" s="181">
        <v>387151.79231666669</v>
      </c>
      <c r="AA18" s="180">
        <v>0</v>
      </c>
      <c r="AB18" s="172"/>
      <c r="AC18" s="171">
        <v>0</v>
      </c>
      <c r="AD18" s="181">
        <v>105142.80666666667</v>
      </c>
      <c r="AE18" s="180">
        <v>0</v>
      </c>
      <c r="AF18" s="172"/>
      <c r="AG18" s="171">
        <v>0</v>
      </c>
      <c r="AH18" s="181">
        <v>27835.916666666668</v>
      </c>
      <c r="AI18" s="180">
        <v>0</v>
      </c>
      <c r="AJ18" s="172"/>
      <c r="AK18" s="171">
        <v>0</v>
      </c>
      <c r="AL18" s="181">
        <v>387151.79231666669</v>
      </c>
      <c r="AM18" s="180">
        <v>0</v>
      </c>
      <c r="AN18" s="172"/>
      <c r="AO18" s="171">
        <v>0</v>
      </c>
      <c r="AP18" s="181">
        <v>105142.80666666667</v>
      </c>
      <c r="AQ18" s="180">
        <v>0</v>
      </c>
      <c r="AR18" s="172"/>
      <c r="AS18" s="171">
        <v>0</v>
      </c>
      <c r="AT18" s="181">
        <v>27835.916666666668</v>
      </c>
      <c r="AU18" s="180">
        <v>0</v>
      </c>
      <c r="AV18" s="172"/>
      <c r="AW18" s="171">
        <v>0</v>
      </c>
      <c r="AX18" s="181">
        <v>387151.79231666669</v>
      </c>
      <c r="AY18" s="180">
        <v>0</v>
      </c>
      <c r="AZ18" s="172"/>
      <c r="BA18" s="171">
        <v>0</v>
      </c>
      <c r="BB18" s="181">
        <v>105142.80666666667</v>
      </c>
      <c r="BC18" s="180">
        <v>0</v>
      </c>
      <c r="BD18" s="172"/>
      <c r="BE18" s="171">
        <v>0</v>
      </c>
      <c r="BF18" s="181">
        <v>387151.79231666669</v>
      </c>
      <c r="BG18" s="180">
        <v>0</v>
      </c>
      <c r="BH18" s="172"/>
      <c r="BI18" s="171">
        <v>0</v>
      </c>
      <c r="BJ18" s="181">
        <v>0</v>
      </c>
      <c r="BK18" s="178">
        <v>0</v>
      </c>
      <c r="BL18" s="36">
        <f t="shared" si="7"/>
        <v>28885.77</v>
      </c>
      <c r="BM18" s="36">
        <f t="shared" si="3"/>
        <v>28885.77</v>
      </c>
      <c r="BN18" s="35">
        <f t="shared" si="4"/>
        <v>28885.77</v>
      </c>
      <c r="BO18" s="160">
        <f t="shared" si="5"/>
        <v>2404956.6136237737</v>
      </c>
      <c r="BP18" s="140">
        <f t="shared" si="2"/>
        <v>0.98813161846701358</v>
      </c>
    </row>
    <row r="19" spans="1:76" s="333" customFormat="1" ht="15" customHeight="1" x14ac:dyDescent="0.2">
      <c r="A19" s="167" t="s">
        <v>1</v>
      </c>
      <c r="B19" s="431" t="s">
        <v>214</v>
      </c>
      <c r="C19" s="167" t="s">
        <v>215</v>
      </c>
      <c r="D19" s="167" t="s">
        <v>221</v>
      </c>
      <c r="E19" s="519"/>
      <c r="F19" s="519"/>
      <c r="G19" s="519"/>
      <c r="H19" s="519"/>
      <c r="I19" s="519"/>
      <c r="J19" s="519"/>
      <c r="K19" s="187">
        <f t="shared" si="6"/>
        <v>342391.35</v>
      </c>
      <c r="L19" s="519"/>
      <c r="M19" s="181">
        <v>17454.845833333333</v>
      </c>
      <c r="N19" s="180">
        <v>28119.49</v>
      </c>
      <c r="O19" s="172">
        <v>3</v>
      </c>
      <c r="P19" s="180">
        <v>28119.49</v>
      </c>
      <c r="Q19" s="448">
        <v>10664.644166666669</v>
      </c>
      <c r="R19" s="181">
        <v>53776.537272727262</v>
      </c>
      <c r="S19" s="180">
        <v>0</v>
      </c>
      <c r="T19" s="172"/>
      <c r="U19" s="180">
        <v>0</v>
      </c>
      <c r="V19" s="181">
        <v>66765.637272727268</v>
      </c>
      <c r="W19" s="180">
        <v>0</v>
      </c>
      <c r="X19" s="172"/>
      <c r="Y19" s="180">
        <v>0</v>
      </c>
      <c r="Z19" s="181">
        <v>16665.837272727265</v>
      </c>
      <c r="AA19" s="180">
        <v>0</v>
      </c>
      <c r="AB19" s="172"/>
      <c r="AC19" s="180">
        <v>0</v>
      </c>
      <c r="AD19" s="181">
        <v>17365.837272727265</v>
      </c>
      <c r="AE19" s="180">
        <v>0</v>
      </c>
      <c r="AF19" s="172"/>
      <c r="AG19" s="180">
        <v>0</v>
      </c>
      <c r="AH19" s="181">
        <v>49165.837272727265</v>
      </c>
      <c r="AI19" s="180">
        <v>0</v>
      </c>
      <c r="AJ19" s="172"/>
      <c r="AK19" s="180">
        <v>0</v>
      </c>
      <c r="AL19" s="181">
        <v>16665.837272727265</v>
      </c>
      <c r="AM19" s="180">
        <v>0</v>
      </c>
      <c r="AN19" s="172"/>
      <c r="AO19" s="180">
        <v>0</v>
      </c>
      <c r="AP19" s="181">
        <v>17295.837272727265</v>
      </c>
      <c r="AQ19" s="180">
        <v>0</v>
      </c>
      <c r="AR19" s="172"/>
      <c r="AS19" s="180">
        <v>0</v>
      </c>
      <c r="AT19" s="181">
        <v>16665.837272727265</v>
      </c>
      <c r="AU19" s="180">
        <v>0</v>
      </c>
      <c r="AV19" s="172"/>
      <c r="AW19" s="180">
        <v>0</v>
      </c>
      <c r="AX19" s="181">
        <v>21572.987272727267</v>
      </c>
      <c r="AY19" s="180">
        <v>0</v>
      </c>
      <c r="AZ19" s="172"/>
      <c r="BA19" s="180">
        <v>0</v>
      </c>
      <c r="BB19" s="181">
        <v>16665.837272727265</v>
      </c>
      <c r="BC19" s="180">
        <v>0</v>
      </c>
      <c r="BD19" s="172"/>
      <c r="BE19" s="180">
        <v>0</v>
      </c>
      <c r="BF19" s="181">
        <v>21665.837272727265</v>
      </c>
      <c r="BG19" s="180">
        <v>0</v>
      </c>
      <c r="BH19" s="172"/>
      <c r="BI19" s="180">
        <v>0</v>
      </c>
      <c r="BJ19" s="181">
        <v>0</v>
      </c>
      <c r="BK19" s="178">
        <v>0</v>
      </c>
      <c r="BL19" s="36">
        <f t="shared" si="7"/>
        <v>28119.49</v>
      </c>
      <c r="BM19" s="36">
        <f t="shared" si="3"/>
        <v>28119.49</v>
      </c>
      <c r="BN19" s="35">
        <f t="shared" si="4"/>
        <v>28119.49</v>
      </c>
      <c r="BO19" s="160">
        <f t="shared" si="5"/>
        <v>314271.86</v>
      </c>
      <c r="BP19" s="140">
        <f t="shared" si="2"/>
        <v>0.91787324650578939</v>
      </c>
    </row>
    <row r="20" spans="1:76" s="347" customFormat="1" ht="15.75" customHeight="1" x14ac:dyDescent="0.2">
      <c r="A20" s="168" t="s">
        <v>129</v>
      </c>
      <c r="B20" s="431" t="s">
        <v>214</v>
      </c>
      <c r="C20" s="167" t="s">
        <v>218</v>
      </c>
      <c r="D20" s="167" t="s">
        <v>216</v>
      </c>
      <c r="E20" s="519"/>
      <c r="F20" s="519"/>
      <c r="G20" s="519"/>
      <c r="H20" s="519"/>
      <c r="I20" s="519"/>
      <c r="J20" s="519"/>
      <c r="K20" s="187">
        <f t="shared" si="6"/>
        <v>5120644.1199999992</v>
      </c>
      <c r="L20" s="519"/>
      <c r="M20" s="187">
        <v>676464.20000000007</v>
      </c>
      <c r="N20" s="171">
        <v>594227.16</v>
      </c>
      <c r="O20" s="613" t="s">
        <v>224</v>
      </c>
      <c r="P20" s="173">
        <v>310354.90999999997</v>
      </c>
      <c r="Q20" s="448">
        <v>-82237.039999999994</v>
      </c>
      <c r="R20" s="187">
        <v>356465.56</v>
      </c>
      <c r="S20" s="171">
        <v>0</v>
      </c>
      <c r="T20" s="172"/>
      <c r="U20" s="173">
        <v>0</v>
      </c>
      <c r="V20" s="187">
        <v>372148.92000000004</v>
      </c>
      <c r="W20" s="171">
        <v>0</v>
      </c>
      <c r="X20" s="172"/>
      <c r="Y20" s="173">
        <v>0</v>
      </c>
      <c r="Z20" s="187">
        <v>372148.92000000004</v>
      </c>
      <c r="AA20" s="171">
        <v>0</v>
      </c>
      <c r="AB20" s="172"/>
      <c r="AC20" s="173">
        <v>0</v>
      </c>
      <c r="AD20" s="187">
        <v>366150.56</v>
      </c>
      <c r="AE20" s="171">
        <v>0</v>
      </c>
      <c r="AF20" s="172"/>
      <c r="AG20" s="173">
        <v>0</v>
      </c>
      <c r="AH20" s="187">
        <v>381833.92000000004</v>
      </c>
      <c r="AI20" s="171">
        <v>0</v>
      </c>
      <c r="AJ20" s="172"/>
      <c r="AK20" s="173">
        <v>0</v>
      </c>
      <c r="AL20" s="187">
        <v>484292.39999999997</v>
      </c>
      <c r="AM20" s="171">
        <v>0</v>
      </c>
      <c r="AN20" s="172"/>
      <c r="AO20" s="173">
        <v>0</v>
      </c>
      <c r="AP20" s="187">
        <v>484292.39999999997</v>
      </c>
      <c r="AQ20" s="171">
        <v>0</v>
      </c>
      <c r="AR20" s="172"/>
      <c r="AS20" s="173">
        <v>0</v>
      </c>
      <c r="AT20" s="187">
        <v>484292.39999999997</v>
      </c>
      <c r="AU20" s="171">
        <v>0</v>
      </c>
      <c r="AV20" s="172"/>
      <c r="AW20" s="173">
        <v>0</v>
      </c>
      <c r="AX20" s="187">
        <v>468092.39999999997</v>
      </c>
      <c r="AY20" s="171">
        <v>0</v>
      </c>
      <c r="AZ20" s="172"/>
      <c r="BA20" s="173">
        <v>0</v>
      </c>
      <c r="BB20" s="187">
        <v>366150.56</v>
      </c>
      <c r="BC20" s="171">
        <v>0</v>
      </c>
      <c r="BD20" s="172"/>
      <c r="BE20" s="173">
        <v>0</v>
      </c>
      <c r="BF20" s="187">
        <v>390548.92000000004</v>
      </c>
      <c r="BG20" s="171">
        <v>0</v>
      </c>
      <c r="BH20" s="172"/>
      <c r="BI20" s="173">
        <v>0</v>
      </c>
      <c r="BJ20" s="36">
        <v>0</v>
      </c>
      <c r="BK20" s="44">
        <v>0</v>
      </c>
      <c r="BL20" s="36">
        <f t="shared" si="7"/>
        <v>594227.16</v>
      </c>
      <c r="BM20" s="36">
        <f t="shared" si="3"/>
        <v>594227.16</v>
      </c>
      <c r="BN20" s="35">
        <f t="shared" si="4"/>
        <v>310354.90999999997</v>
      </c>
      <c r="BO20" s="160">
        <f t="shared" si="5"/>
        <v>4526416.959999999</v>
      </c>
      <c r="BP20" s="140">
        <f t="shared" si="2"/>
        <v>0.88395460686691885</v>
      </c>
      <c r="BQ20" s="333"/>
      <c r="BR20" s="333"/>
    </row>
    <row r="21" spans="1:76" s="347" customFormat="1" ht="15.75" customHeight="1" x14ac:dyDescent="0.2">
      <c r="A21" s="155" t="s">
        <v>27</v>
      </c>
      <c r="B21" s="431" t="s">
        <v>214</v>
      </c>
      <c r="C21" s="167" t="s">
        <v>218</v>
      </c>
      <c r="D21" s="167" t="s">
        <v>216</v>
      </c>
      <c r="E21" s="519"/>
      <c r="F21" s="519"/>
      <c r="G21" s="519"/>
      <c r="H21" s="519"/>
      <c r="I21" s="519"/>
      <c r="J21" s="519"/>
      <c r="K21" s="187">
        <f t="shared" si="6"/>
        <v>1340728</v>
      </c>
      <c r="L21" s="519"/>
      <c r="M21" s="187">
        <v>215040</v>
      </c>
      <c r="N21" s="171">
        <v>214328</v>
      </c>
      <c r="O21" s="172"/>
      <c r="P21" s="173">
        <v>111928</v>
      </c>
      <c r="Q21" s="448">
        <v>-712</v>
      </c>
      <c r="R21" s="187">
        <v>102400</v>
      </c>
      <c r="S21" s="171">
        <v>0</v>
      </c>
      <c r="T21" s="172"/>
      <c r="U21" s="173">
        <v>0</v>
      </c>
      <c r="V21" s="187">
        <v>102400</v>
      </c>
      <c r="W21" s="171">
        <v>0</v>
      </c>
      <c r="X21" s="172"/>
      <c r="Y21" s="173">
        <v>0</v>
      </c>
      <c r="Z21" s="187">
        <v>102400</v>
      </c>
      <c r="AA21" s="171">
        <v>0</v>
      </c>
      <c r="AB21" s="172"/>
      <c r="AC21" s="173">
        <v>0</v>
      </c>
      <c r="AD21" s="187">
        <v>102400</v>
      </c>
      <c r="AE21" s="171">
        <v>0</v>
      </c>
      <c r="AF21" s="172"/>
      <c r="AG21" s="173">
        <v>0</v>
      </c>
      <c r="AH21" s="187">
        <v>102400</v>
      </c>
      <c r="AI21" s="171">
        <v>0</v>
      </c>
      <c r="AJ21" s="172"/>
      <c r="AK21" s="173">
        <v>0</v>
      </c>
      <c r="AL21" s="187">
        <v>102400</v>
      </c>
      <c r="AM21" s="171">
        <v>0</v>
      </c>
      <c r="AN21" s="172"/>
      <c r="AO21" s="173">
        <v>0</v>
      </c>
      <c r="AP21" s="187">
        <v>102400</v>
      </c>
      <c r="AQ21" s="171">
        <v>0</v>
      </c>
      <c r="AR21" s="172"/>
      <c r="AS21" s="173">
        <v>0</v>
      </c>
      <c r="AT21" s="187">
        <v>102400</v>
      </c>
      <c r="AU21" s="171">
        <v>0</v>
      </c>
      <c r="AV21" s="172"/>
      <c r="AW21" s="173">
        <v>0</v>
      </c>
      <c r="AX21" s="187">
        <v>102400</v>
      </c>
      <c r="AY21" s="171">
        <v>0</v>
      </c>
      <c r="AZ21" s="172"/>
      <c r="BA21" s="173">
        <v>0</v>
      </c>
      <c r="BB21" s="187">
        <v>102400</v>
      </c>
      <c r="BC21" s="171">
        <v>0</v>
      </c>
      <c r="BD21" s="172"/>
      <c r="BE21" s="173">
        <v>0</v>
      </c>
      <c r="BF21" s="187">
        <v>102400</v>
      </c>
      <c r="BG21" s="171">
        <v>0</v>
      </c>
      <c r="BH21" s="172"/>
      <c r="BI21" s="173">
        <v>0</v>
      </c>
      <c r="BJ21" s="36">
        <v>0</v>
      </c>
      <c r="BK21" s="44">
        <v>0</v>
      </c>
      <c r="BL21" s="36">
        <f t="shared" si="7"/>
        <v>214328</v>
      </c>
      <c r="BM21" s="36">
        <f t="shared" si="3"/>
        <v>214328</v>
      </c>
      <c r="BN21" s="35">
        <f t="shared" si="4"/>
        <v>111928</v>
      </c>
      <c r="BO21" s="160">
        <f t="shared" si="5"/>
        <v>1126400</v>
      </c>
      <c r="BP21" s="140">
        <f t="shared" si="2"/>
        <v>0.84014058034142647</v>
      </c>
      <c r="BQ21" s="333"/>
      <c r="BR21" s="333"/>
    </row>
    <row r="22" spans="1:76" s="347" customFormat="1" ht="15.75" customHeight="1" x14ac:dyDescent="0.2">
      <c r="A22" s="167" t="s">
        <v>25</v>
      </c>
      <c r="B22" s="431" t="s">
        <v>214</v>
      </c>
      <c r="C22" s="167" t="s">
        <v>215</v>
      </c>
      <c r="D22" s="167" t="s">
        <v>221</v>
      </c>
      <c r="E22" s="519"/>
      <c r="F22" s="519"/>
      <c r="G22" s="519"/>
      <c r="H22" s="519"/>
      <c r="I22" s="519"/>
      <c r="J22" s="519"/>
      <c r="K22" s="187">
        <f t="shared" si="6"/>
        <v>801931.36280000012</v>
      </c>
      <c r="L22" s="519"/>
      <c r="M22" s="187">
        <v>3171.76</v>
      </c>
      <c r="N22" s="171">
        <v>3349.54</v>
      </c>
      <c r="O22" s="172">
        <v>3</v>
      </c>
      <c r="P22" s="173">
        <v>3349.54</v>
      </c>
      <c r="Q22" s="448">
        <v>177.77999999999975</v>
      </c>
      <c r="R22" s="187">
        <v>3171.76</v>
      </c>
      <c r="S22" s="171">
        <v>0</v>
      </c>
      <c r="T22" s="172"/>
      <c r="U22" s="173">
        <v>0</v>
      </c>
      <c r="V22" s="187">
        <v>3171.76</v>
      </c>
      <c r="W22" s="171">
        <v>0</v>
      </c>
      <c r="X22" s="172"/>
      <c r="Y22" s="173">
        <v>0</v>
      </c>
      <c r="Z22" s="187">
        <v>3171.76</v>
      </c>
      <c r="AA22" s="171">
        <v>0</v>
      </c>
      <c r="AB22" s="172"/>
      <c r="AC22" s="173">
        <v>0</v>
      </c>
      <c r="AD22" s="187">
        <v>3171.76</v>
      </c>
      <c r="AE22" s="171">
        <v>0</v>
      </c>
      <c r="AF22" s="172"/>
      <c r="AG22" s="173">
        <v>0</v>
      </c>
      <c r="AH22" s="187">
        <v>3171.76</v>
      </c>
      <c r="AI22" s="171">
        <v>0</v>
      </c>
      <c r="AJ22" s="172"/>
      <c r="AK22" s="173">
        <v>0</v>
      </c>
      <c r="AL22" s="187">
        <v>38305.093333333338</v>
      </c>
      <c r="AM22" s="171">
        <v>0</v>
      </c>
      <c r="AN22" s="172"/>
      <c r="AO22" s="173">
        <v>0</v>
      </c>
      <c r="AP22" s="187">
        <v>699197.55613333324</v>
      </c>
      <c r="AQ22" s="171">
        <v>0</v>
      </c>
      <c r="AR22" s="172"/>
      <c r="AS22" s="173">
        <v>0</v>
      </c>
      <c r="AT22" s="187">
        <v>11305.093333333334</v>
      </c>
      <c r="AU22" s="171">
        <v>0</v>
      </c>
      <c r="AV22" s="172"/>
      <c r="AW22" s="173">
        <v>0</v>
      </c>
      <c r="AX22" s="187">
        <v>11305.093333333334</v>
      </c>
      <c r="AY22" s="171">
        <v>0</v>
      </c>
      <c r="AZ22" s="172"/>
      <c r="BA22" s="173">
        <v>0</v>
      </c>
      <c r="BB22" s="187">
        <v>11305.093333333334</v>
      </c>
      <c r="BC22" s="171">
        <v>0</v>
      </c>
      <c r="BD22" s="172"/>
      <c r="BE22" s="173">
        <v>0</v>
      </c>
      <c r="BF22" s="187">
        <v>11305.093333333334</v>
      </c>
      <c r="BG22" s="171">
        <v>0</v>
      </c>
      <c r="BH22" s="172"/>
      <c r="BI22" s="173">
        <v>0</v>
      </c>
      <c r="BJ22" s="36">
        <v>0</v>
      </c>
      <c r="BK22" s="44">
        <v>0</v>
      </c>
      <c r="BL22" s="36">
        <f t="shared" si="7"/>
        <v>3349.54</v>
      </c>
      <c r="BM22" s="36">
        <f t="shared" si="3"/>
        <v>3349.54</v>
      </c>
      <c r="BN22" s="35">
        <f t="shared" si="4"/>
        <v>3349.54</v>
      </c>
      <c r="BO22" s="160">
        <f t="shared" si="5"/>
        <v>798581.82280000008</v>
      </c>
      <c r="BP22" s="140">
        <f t="shared" si="2"/>
        <v>0.99582315874477723</v>
      </c>
      <c r="BQ22" s="333"/>
      <c r="BR22" s="333"/>
    </row>
    <row r="23" spans="1:76" s="347" customFormat="1" ht="15.75" customHeight="1" thickBot="1" x14ac:dyDescent="0.25">
      <c r="A23" s="167" t="s">
        <v>202</v>
      </c>
      <c r="B23" s="431" t="s">
        <v>214</v>
      </c>
      <c r="C23" s="167" t="s">
        <v>215</v>
      </c>
      <c r="D23" s="167" t="s">
        <v>216</v>
      </c>
      <c r="E23" s="520"/>
      <c r="F23" s="520"/>
      <c r="G23" s="520"/>
      <c r="H23" s="520"/>
      <c r="I23" s="520"/>
      <c r="J23" s="520"/>
      <c r="K23" s="187">
        <f t="shared" si="6"/>
        <v>1210832.1000000001</v>
      </c>
      <c r="L23" s="520"/>
      <c r="M23" s="170">
        <v>1210832.1000000001</v>
      </c>
      <c r="N23" s="355">
        <v>1062032.1000000001</v>
      </c>
      <c r="O23" s="618">
        <v>2</v>
      </c>
      <c r="P23" s="355">
        <v>729854.7</v>
      </c>
      <c r="Q23" s="448">
        <v>-148800</v>
      </c>
      <c r="R23" s="357">
        <v>148800</v>
      </c>
      <c r="S23" s="355">
        <v>0</v>
      </c>
      <c r="T23" s="644"/>
      <c r="U23" s="357">
        <v>0</v>
      </c>
      <c r="V23" s="357">
        <v>0</v>
      </c>
      <c r="W23" s="355">
        <v>0</v>
      </c>
      <c r="X23" s="644"/>
      <c r="Y23" s="357">
        <v>0</v>
      </c>
      <c r="Z23" s="357">
        <v>0</v>
      </c>
      <c r="AA23" s="355">
        <v>0</v>
      </c>
      <c r="AB23" s="644"/>
      <c r="AC23" s="357">
        <v>0</v>
      </c>
      <c r="AD23" s="357">
        <v>0</v>
      </c>
      <c r="AE23" s="355">
        <v>0</v>
      </c>
      <c r="AF23" s="644"/>
      <c r="AG23" s="357">
        <v>0</v>
      </c>
      <c r="AH23" s="357">
        <v>0</v>
      </c>
      <c r="AI23" s="355">
        <v>0</v>
      </c>
      <c r="AJ23" s="644"/>
      <c r="AK23" s="357">
        <v>0</v>
      </c>
      <c r="AL23" s="357">
        <v>0</v>
      </c>
      <c r="AM23" s="355">
        <v>0</v>
      </c>
      <c r="AN23" s="644"/>
      <c r="AO23" s="357">
        <v>0</v>
      </c>
      <c r="AP23" s="357">
        <v>0</v>
      </c>
      <c r="AQ23" s="355">
        <v>0</v>
      </c>
      <c r="AR23" s="644"/>
      <c r="AS23" s="357">
        <v>0</v>
      </c>
      <c r="AT23" s="357">
        <v>0</v>
      </c>
      <c r="AU23" s="355">
        <v>0</v>
      </c>
      <c r="AV23" s="644"/>
      <c r="AW23" s="357">
        <v>0</v>
      </c>
      <c r="AX23" s="357">
        <v>0</v>
      </c>
      <c r="AY23" s="355">
        <v>0</v>
      </c>
      <c r="AZ23" s="644"/>
      <c r="BA23" s="357">
        <v>0</v>
      </c>
      <c r="BB23" s="357">
        <v>0</v>
      </c>
      <c r="BC23" s="355">
        <v>0</v>
      </c>
      <c r="BD23" s="644"/>
      <c r="BE23" s="357">
        <v>0</v>
      </c>
      <c r="BF23" s="357">
        <v>0</v>
      </c>
      <c r="BG23" s="355">
        <v>0</v>
      </c>
      <c r="BH23" s="356"/>
      <c r="BI23" s="358">
        <v>0</v>
      </c>
      <c r="BJ23" s="359"/>
      <c r="BK23" s="44"/>
      <c r="BL23" s="36">
        <f t="shared" si="7"/>
        <v>1062032.1000000001</v>
      </c>
      <c r="BM23" s="36">
        <f t="shared" si="3"/>
        <v>1062032.1000000001</v>
      </c>
      <c r="BN23" s="35">
        <f t="shared" si="4"/>
        <v>729854.7</v>
      </c>
      <c r="BO23" s="160">
        <f t="shared" si="5"/>
        <v>148800</v>
      </c>
      <c r="BP23" s="140">
        <f t="shared" si="2"/>
        <v>0.12289069640621519</v>
      </c>
      <c r="BQ23" s="333"/>
      <c r="BR23" s="333"/>
    </row>
    <row r="24" spans="1:76" s="333" customFormat="1" ht="17.25" thickBot="1" x14ac:dyDescent="0.25">
      <c r="A24" s="27" t="s">
        <v>28</v>
      </c>
      <c r="B24" s="27"/>
      <c r="C24" s="27"/>
      <c r="D24" s="27"/>
      <c r="E24" s="161">
        <v>3000000</v>
      </c>
      <c r="F24" s="161">
        <v>0</v>
      </c>
      <c r="G24" s="161">
        <v>3000000</v>
      </c>
      <c r="H24" s="161">
        <v>0</v>
      </c>
      <c r="I24" s="161">
        <f>G24-H24</f>
        <v>3000000</v>
      </c>
      <c r="J24" s="161">
        <f>G24-K24</f>
        <v>3000000</v>
      </c>
      <c r="K24" s="161">
        <f t="shared" si="6"/>
        <v>0</v>
      </c>
      <c r="L24" s="162">
        <f t="shared" ref="L24:L29" si="8">H24-BM24</f>
        <v>0</v>
      </c>
      <c r="M24" s="184">
        <v>0</v>
      </c>
      <c r="N24" s="198">
        <v>0</v>
      </c>
      <c r="O24" s="617"/>
      <c r="P24" s="199">
        <v>0</v>
      </c>
      <c r="Q24" s="633">
        <v>0</v>
      </c>
      <c r="R24" s="200">
        <v>0</v>
      </c>
      <c r="S24" s="198">
        <v>0</v>
      </c>
      <c r="T24" s="617"/>
      <c r="U24" s="199">
        <v>0</v>
      </c>
      <c r="V24" s="200">
        <v>0</v>
      </c>
      <c r="W24" s="198">
        <v>0</v>
      </c>
      <c r="X24" s="198"/>
      <c r="Y24" s="199">
        <v>0</v>
      </c>
      <c r="Z24" s="200">
        <v>0</v>
      </c>
      <c r="AA24" s="198">
        <v>0</v>
      </c>
      <c r="AB24" s="198"/>
      <c r="AC24" s="199">
        <v>0</v>
      </c>
      <c r="AD24" s="200">
        <v>0</v>
      </c>
      <c r="AE24" s="198">
        <v>0</v>
      </c>
      <c r="AF24" s="198"/>
      <c r="AG24" s="199">
        <v>0</v>
      </c>
      <c r="AH24" s="200">
        <v>0</v>
      </c>
      <c r="AI24" s="198">
        <v>0</v>
      </c>
      <c r="AJ24" s="198"/>
      <c r="AK24" s="199">
        <v>0</v>
      </c>
      <c r="AL24" s="200">
        <v>0</v>
      </c>
      <c r="AM24" s="198">
        <v>0</v>
      </c>
      <c r="AN24" s="198"/>
      <c r="AO24" s="199">
        <v>0</v>
      </c>
      <c r="AP24" s="200">
        <v>0</v>
      </c>
      <c r="AQ24" s="198">
        <v>0</v>
      </c>
      <c r="AR24" s="198"/>
      <c r="AS24" s="199">
        <v>0</v>
      </c>
      <c r="AT24" s="200">
        <v>0</v>
      </c>
      <c r="AU24" s="198">
        <v>0</v>
      </c>
      <c r="AV24" s="198"/>
      <c r="AW24" s="199">
        <v>0</v>
      </c>
      <c r="AX24" s="200">
        <v>0</v>
      </c>
      <c r="AY24" s="198">
        <v>0</v>
      </c>
      <c r="AZ24" s="198"/>
      <c r="BA24" s="199">
        <v>0</v>
      </c>
      <c r="BB24" s="200">
        <v>0</v>
      </c>
      <c r="BC24" s="198">
        <v>0</v>
      </c>
      <c r="BD24" s="198"/>
      <c r="BE24" s="199">
        <v>0</v>
      </c>
      <c r="BF24" s="200">
        <v>0</v>
      </c>
      <c r="BG24" s="198">
        <v>0</v>
      </c>
      <c r="BH24" s="198"/>
      <c r="BI24" s="201">
        <v>0</v>
      </c>
      <c r="BJ24" s="195">
        <v>0</v>
      </c>
      <c r="BK24" s="189">
        <v>0</v>
      </c>
      <c r="BL24" s="622">
        <f t="shared" si="7"/>
        <v>0</v>
      </c>
      <c r="BM24" s="623">
        <f t="shared" si="3"/>
        <v>0</v>
      </c>
      <c r="BN24" s="627">
        <f t="shared" si="4"/>
        <v>0</v>
      </c>
      <c r="BO24" s="628">
        <f t="shared" si="5"/>
        <v>0</v>
      </c>
      <c r="BP24" s="141">
        <v>0</v>
      </c>
    </row>
    <row r="25" spans="1:76" s="333" customFormat="1" ht="13.9" customHeight="1" thickBot="1" x14ac:dyDescent="0.25">
      <c r="A25" s="34" t="s">
        <v>29</v>
      </c>
      <c r="B25" s="426"/>
      <c r="C25" s="426"/>
      <c r="D25" s="426"/>
      <c r="E25" s="163">
        <v>0</v>
      </c>
      <c r="F25" s="163">
        <v>11338685</v>
      </c>
      <c r="G25" s="161">
        <v>11338685</v>
      </c>
      <c r="H25" s="164">
        <v>11338685</v>
      </c>
      <c r="I25" s="161">
        <f t="shared" ref="I25:I29" si="9">G25-H25</f>
        <v>0</v>
      </c>
      <c r="J25" s="161">
        <f t="shared" ref="J25:J29" si="10">G25-K25</f>
        <v>116718.82666666806</v>
      </c>
      <c r="K25" s="161">
        <f t="shared" si="6"/>
        <v>11221966.173333332</v>
      </c>
      <c r="L25" s="162">
        <f t="shared" si="8"/>
        <v>10510513.41</v>
      </c>
      <c r="M25" s="183">
        <v>944890.41666666663</v>
      </c>
      <c r="N25" s="193">
        <v>828171.59</v>
      </c>
      <c r="O25" s="449"/>
      <c r="P25" s="194">
        <v>828171.59</v>
      </c>
      <c r="Q25" s="635">
        <v>-116718.82666666666</v>
      </c>
      <c r="R25" s="185">
        <v>944890.41666666663</v>
      </c>
      <c r="S25" s="193">
        <v>0</v>
      </c>
      <c r="T25" s="449"/>
      <c r="U25" s="194">
        <v>0</v>
      </c>
      <c r="V25" s="185">
        <v>944890.41666666663</v>
      </c>
      <c r="W25" s="193">
        <v>0</v>
      </c>
      <c r="X25" s="193"/>
      <c r="Y25" s="194">
        <v>0</v>
      </c>
      <c r="Z25" s="185">
        <v>944890.41666666663</v>
      </c>
      <c r="AA25" s="193">
        <v>0</v>
      </c>
      <c r="AB25" s="193"/>
      <c r="AC25" s="194">
        <v>0</v>
      </c>
      <c r="AD25" s="185">
        <v>944890.41666666663</v>
      </c>
      <c r="AE25" s="193">
        <v>0</v>
      </c>
      <c r="AF25" s="193"/>
      <c r="AG25" s="194">
        <v>0</v>
      </c>
      <c r="AH25" s="185">
        <v>944890.41666666663</v>
      </c>
      <c r="AI25" s="193">
        <v>0</v>
      </c>
      <c r="AJ25" s="193"/>
      <c r="AK25" s="194">
        <v>0</v>
      </c>
      <c r="AL25" s="185">
        <v>944890.41666666663</v>
      </c>
      <c r="AM25" s="193">
        <v>0</v>
      </c>
      <c r="AN25" s="193"/>
      <c r="AO25" s="194">
        <v>0</v>
      </c>
      <c r="AP25" s="185">
        <v>944890.41666666663</v>
      </c>
      <c r="AQ25" s="193">
        <v>0</v>
      </c>
      <c r="AR25" s="193"/>
      <c r="AS25" s="194">
        <v>0</v>
      </c>
      <c r="AT25" s="185">
        <v>944890.41666666663</v>
      </c>
      <c r="AU25" s="193">
        <v>0</v>
      </c>
      <c r="AV25" s="193"/>
      <c r="AW25" s="194">
        <v>0</v>
      </c>
      <c r="AX25" s="185">
        <v>944890.41666666663</v>
      </c>
      <c r="AY25" s="193">
        <v>0</v>
      </c>
      <c r="AZ25" s="193"/>
      <c r="BA25" s="194">
        <v>0</v>
      </c>
      <c r="BB25" s="185">
        <v>944890.41666666663</v>
      </c>
      <c r="BC25" s="193">
        <v>0</v>
      </c>
      <c r="BD25" s="193"/>
      <c r="BE25" s="194">
        <v>0</v>
      </c>
      <c r="BF25" s="185">
        <v>944890.41666666663</v>
      </c>
      <c r="BG25" s="193">
        <v>0</v>
      </c>
      <c r="BH25" s="193"/>
      <c r="BI25" s="192">
        <v>0</v>
      </c>
      <c r="BJ25" s="196">
        <v>0</v>
      </c>
      <c r="BK25" s="186">
        <v>0</v>
      </c>
      <c r="BL25" s="183">
        <f t="shared" si="7"/>
        <v>828171.59</v>
      </c>
      <c r="BM25" s="626">
        <f t="shared" si="3"/>
        <v>828171.59</v>
      </c>
      <c r="BN25" s="631">
        <f t="shared" si="4"/>
        <v>828171.59</v>
      </c>
      <c r="BO25" s="632">
        <f t="shared" si="5"/>
        <v>10393794.583333332</v>
      </c>
      <c r="BP25" s="142">
        <f>SUM(BO25/K25)</f>
        <v>0.92620084776516465</v>
      </c>
    </row>
    <row r="26" spans="1:76" s="333" customFormat="1" ht="13.9" customHeight="1" thickBot="1" x14ac:dyDescent="0.25">
      <c r="A26" s="34" t="s">
        <v>29</v>
      </c>
      <c r="B26" s="426"/>
      <c r="C26" s="426"/>
      <c r="D26" s="426"/>
      <c r="E26" s="163">
        <v>0</v>
      </c>
      <c r="F26" s="163">
        <v>1948107</v>
      </c>
      <c r="G26" s="161">
        <v>1948107</v>
      </c>
      <c r="H26" s="164">
        <v>487027</v>
      </c>
      <c r="I26" s="161">
        <f t="shared" si="9"/>
        <v>1461080</v>
      </c>
      <c r="J26" s="161">
        <f t="shared" si="10"/>
        <v>96900.080000000075</v>
      </c>
      <c r="K26" s="161">
        <f t="shared" si="6"/>
        <v>1851206.92</v>
      </c>
      <c r="L26" s="162">
        <f t="shared" si="8"/>
        <v>421584.83</v>
      </c>
      <c r="M26" s="183">
        <v>162342.25</v>
      </c>
      <c r="N26" s="193">
        <v>65442.170000000006</v>
      </c>
      <c r="O26" s="449"/>
      <c r="P26" s="194">
        <v>65442.170000000006</v>
      </c>
      <c r="Q26" s="635">
        <v>-96900.079999999987</v>
      </c>
      <c r="R26" s="185">
        <v>162342.25</v>
      </c>
      <c r="S26" s="193">
        <v>0</v>
      </c>
      <c r="T26" s="449"/>
      <c r="U26" s="194">
        <v>0</v>
      </c>
      <c r="V26" s="185">
        <v>162342.25</v>
      </c>
      <c r="W26" s="193">
        <v>0</v>
      </c>
      <c r="X26" s="193"/>
      <c r="Y26" s="194">
        <v>0</v>
      </c>
      <c r="Z26" s="185">
        <v>162342.25</v>
      </c>
      <c r="AA26" s="193">
        <v>0</v>
      </c>
      <c r="AB26" s="193"/>
      <c r="AC26" s="194">
        <v>0</v>
      </c>
      <c r="AD26" s="185">
        <v>162342.25</v>
      </c>
      <c r="AE26" s="193">
        <v>0</v>
      </c>
      <c r="AF26" s="193"/>
      <c r="AG26" s="194">
        <v>0</v>
      </c>
      <c r="AH26" s="185">
        <v>162342.25</v>
      </c>
      <c r="AI26" s="193">
        <v>0</v>
      </c>
      <c r="AJ26" s="193"/>
      <c r="AK26" s="194">
        <v>0</v>
      </c>
      <c r="AL26" s="185">
        <v>162342.25</v>
      </c>
      <c r="AM26" s="193">
        <v>0</v>
      </c>
      <c r="AN26" s="193"/>
      <c r="AO26" s="194">
        <v>0</v>
      </c>
      <c r="AP26" s="185">
        <v>162342.25</v>
      </c>
      <c r="AQ26" s="193">
        <v>0</v>
      </c>
      <c r="AR26" s="193"/>
      <c r="AS26" s="194">
        <v>0</v>
      </c>
      <c r="AT26" s="185">
        <v>162342.25</v>
      </c>
      <c r="AU26" s="193">
        <v>0</v>
      </c>
      <c r="AV26" s="193"/>
      <c r="AW26" s="194">
        <v>0</v>
      </c>
      <c r="AX26" s="185">
        <v>162342.25</v>
      </c>
      <c r="AY26" s="193">
        <v>0</v>
      </c>
      <c r="AZ26" s="193"/>
      <c r="BA26" s="194">
        <v>0</v>
      </c>
      <c r="BB26" s="185">
        <v>162342.25</v>
      </c>
      <c r="BC26" s="193">
        <v>0</v>
      </c>
      <c r="BD26" s="193"/>
      <c r="BE26" s="194">
        <v>0</v>
      </c>
      <c r="BF26" s="185">
        <v>162342.25</v>
      </c>
      <c r="BG26" s="193">
        <v>0</v>
      </c>
      <c r="BH26" s="193"/>
      <c r="BI26" s="192">
        <v>0</v>
      </c>
      <c r="BJ26" s="196">
        <v>0</v>
      </c>
      <c r="BK26" s="186">
        <v>0</v>
      </c>
      <c r="BL26" s="183">
        <f t="shared" si="7"/>
        <v>65442.170000000013</v>
      </c>
      <c r="BM26" s="626">
        <f t="shared" si="3"/>
        <v>65442.170000000006</v>
      </c>
      <c r="BN26" s="631">
        <f t="shared" si="4"/>
        <v>65442.170000000006</v>
      </c>
      <c r="BO26" s="632">
        <f t="shared" si="5"/>
        <v>1785764.75</v>
      </c>
      <c r="BP26" s="142">
        <f>SUM(BO26/K26)</f>
        <v>0.96464891671861297</v>
      </c>
    </row>
    <row r="27" spans="1:76" s="333" customFormat="1" ht="13.9" customHeight="1" thickBot="1" x14ac:dyDescent="0.25">
      <c r="A27" s="12" t="s">
        <v>30</v>
      </c>
      <c r="B27" s="425"/>
      <c r="C27" s="425"/>
      <c r="D27" s="425"/>
      <c r="E27" s="163">
        <v>0</v>
      </c>
      <c r="F27" s="163">
        <v>14572</v>
      </c>
      <c r="G27" s="161">
        <v>14572</v>
      </c>
      <c r="H27" s="164">
        <v>14572</v>
      </c>
      <c r="I27" s="161">
        <f t="shared" si="9"/>
        <v>0</v>
      </c>
      <c r="J27" s="161">
        <f t="shared" si="10"/>
        <v>0</v>
      </c>
      <c r="K27" s="161">
        <f t="shared" si="6"/>
        <v>14572</v>
      </c>
      <c r="L27" s="162">
        <f t="shared" si="8"/>
        <v>14572</v>
      </c>
      <c r="M27" s="183">
        <v>14572</v>
      </c>
      <c r="N27" s="193">
        <v>0</v>
      </c>
      <c r="O27" s="449">
        <v>2</v>
      </c>
      <c r="P27" s="194">
        <v>0</v>
      </c>
      <c r="Q27" s="635">
        <v>-14572</v>
      </c>
      <c r="R27" s="185">
        <v>14572</v>
      </c>
      <c r="S27" s="193">
        <v>0</v>
      </c>
      <c r="T27" s="449"/>
      <c r="U27" s="194">
        <v>0</v>
      </c>
      <c r="V27" s="185">
        <v>0</v>
      </c>
      <c r="W27" s="193">
        <v>0</v>
      </c>
      <c r="X27" s="193"/>
      <c r="Y27" s="194">
        <v>0</v>
      </c>
      <c r="Z27" s="185">
        <v>0</v>
      </c>
      <c r="AA27" s="193">
        <v>0</v>
      </c>
      <c r="AB27" s="193"/>
      <c r="AC27" s="194">
        <v>0</v>
      </c>
      <c r="AD27" s="185">
        <v>0</v>
      </c>
      <c r="AE27" s="193">
        <v>0</v>
      </c>
      <c r="AF27" s="193"/>
      <c r="AG27" s="194">
        <v>0</v>
      </c>
      <c r="AH27" s="185">
        <v>0</v>
      </c>
      <c r="AI27" s="193">
        <v>0</v>
      </c>
      <c r="AJ27" s="193"/>
      <c r="AK27" s="194">
        <v>0</v>
      </c>
      <c r="AL27" s="185">
        <v>0</v>
      </c>
      <c r="AM27" s="193">
        <v>0</v>
      </c>
      <c r="AN27" s="193"/>
      <c r="AO27" s="194">
        <v>0</v>
      </c>
      <c r="AP27" s="185">
        <v>0</v>
      </c>
      <c r="AQ27" s="193">
        <v>0</v>
      </c>
      <c r="AR27" s="193"/>
      <c r="AS27" s="194">
        <v>0</v>
      </c>
      <c r="AT27" s="185">
        <v>0</v>
      </c>
      <c r="AU27" s="193">
        <v>0</v>
      </c>
      <c r="AV27" s="193"/>
      <c r="AW27" s="194">
        <v>0</v>
      </c>
      <c r="AX27" s="185">
        <v>0</v>
      </c>
      <c r="AY27" s="193">
        <v>0</v>
      </c>
      <c r="AZ27" s="193"/>
      <c r="BA27" s="194">
        <v>0</v>
      </c>
      <c r="BB27" s="185">
        <v>0</v>
      </c>
      <c r="BC27" s="193">
        <v>0</v>
      </c>
      <c r="BD27" s="193"/>
      <c r="BE27" s="194">
        <v>0</v>
      </c>
      <c r="BF27" s="185">
        <v>0</v>
      </c>
      <c r="BG27" s="193">
        <v>0</v>
      </c>
      <c r="BH27" s="193"/>
      <c r="BI27" s="192">
        <v>0</v>
      </c>
      <c r="BJ27" s="197">
        <v>0</v>
      </c>
      <c r="BK27" s="174">
        <v>0</v>
      </c>
      <c r="BL27" s="183">
        <f t="shared" si="7"/>
        <v>0</v>
      </c>
      <c r="BM27" s="626">
        <f t="shared" si="3"/>
        <v>0</v>
      </c>
      <c r="BN27" s="631">
        <f t="shared" si="4"/>
        <v>0</v>
      </c>
      <c r="BO27" s="632">
        <f t="shared" si="5"/>
        <v>14572</v>
      </c>
      <c r="BP27" s="142">
        <f>SUM(BO27/K27)</f>
        <v>1</v>
      </c>
    </row>
    <row r="28" spans="1:76" s="333" customFormat="1" ht="13.9" customHeight="1" thickBot="1" x14ac:dyDescent="0.25">
      <c r="A28" s="11" t="s">
        <v>31</v>
      </c>
      <c r="B28" s="427"/>
      <c r="C28" s="427"/>
      <c r="D28" s="427"/>
      <c r="E28" s="166">
        <v>0</v>
      </c>
      <c r="F28" s="166">
        <v>24081</v>
      </c>
      <c r="G28" s="161">
        <v>24081</v>
      </c>
      <c r="H28" s="165">
        <v>24081</v>
      </c>
      <c r="I28" s="161">
        <f t="shared" si="9"/>
        <v>0</v>
      </c>
      <c r="J28" s="161">
        <f t="shared" si="10"/>
        <v>0</v>
      </c>
      <c r="K28" s="161">
        <f t="shared" si="6"/>
        <v>24081</v>
      </c>
      <c r="L28" s="162">
        <f t="shared" si="8"/>
        <v>24081</v>
      </c>
      <c r="M28" s="614">
        <v>6020.25</v>
      </c>
      <c r="N28" s="615">
        <v>0</v>
      </c>
      <c r="O28" s="449">
        <v>2</v>
      </c>
      <c r="P28" s="204">
        <v>0</v>
      </c>
      <c r="Q28" s="635">
        <v>-6020.25</v>
      </c>
      <c r="R28" s="619">
        <v>6020.25</v>
      </c>
      <c r="S28" s="615">
        <v>0</v>
      </c>
      <c r="T28" s="620"/>
      <c r="U28" s="621">
        <v>0</v>
      </c>
      <c r="V28" s="619">
        <v>0</v>
      </c>
      <c r="W28" s="615">
        <v>0</v>
      </c>
      <c r="X28" s="615"/>
      <c r="Y28" s="621">
        <v>0</v>
      </c>
      <c r="Z28" s="619">
        <v>6020.25</v>
      </c>
      <c r="AA28" s="615">
        <v>0</v>
      </c>
      <c r="AB28" s="615"/>
      <c r="AC28" s="621">
        <v>0</v>
      </c>
      <c r="AD28" s="619">
        <v>0</v>
      </c>
      <c r="AE28" s="615">
        <v>0</v>
      </c>
      <c r="AF28" s="615"/>
      <c r="AG28" s="621">
        <v>0</v>
      </c>
      <c r="AH28" s="619">
        <v>0</v>
      </c>
      <c r="AI28" s="615">
        <v>0</v>
      </c>
      <c r="AJ28" s="615"/>
      <c r="AK28" s="621">
        <v>0</v>
      </c>
      <c r="AL28" s="619">
        <v>6020.25</v>
      </c>
      <c r="AM28" s="615">
        <v>0</v>
      </c>
      <c r="AN28" s="615"/>
      <c r="AO28" s="621">
        <v>0</v>
      </c>
      <c r="AP28" s="619">
        <v>0</v>
      </c>
      <c r="AQ28" s="615">
        <v>0</v>
      </c>
      <c r="AR28" s="615"/>
      <c r="AS28" s="621">
        <v>0</v>
      </c>
      <c r="AT28" s="619">
        <v>0</v>
      </c>
      <c r="AU28" s="615">
        <v>0</v>
      </c>
      <c r="AV28" s="615"/>
      <c r="AW28" s="621">
        <v>0</v>
      </c>
      <c r="AX28" s="619">
        <v>6020.25</v>
      </c>
      <c r="AY28" s="615">
        <v>0</v>
      </c>
      <c r="AZ28" s="615"/>
      <c r="BA28" s="621">
        <v>0</v>
      </c>
      <c r="BB28" s="619">
        <v>0</v>
      </c>
      <c r="BC28" s="615">
        <v>0</v>
      </c>
      <c r="BD28" s="615"/>
      <c r="BE28" s="621">
        <v>0</v>
      </c>
      <c r="BF28" s="619">
        <v>0</v>
      </c>
      <c r="BG28" s="615">
        <v>0</v>
      </c>
      <c r="BH28" s="615"/>
      <c r="BI28" s="206">
        <v>0</v>
      </c>
      <c r="BJ28" s="196">
        <v>0</v>
      </c>
      <c r="BK28" s="186">
        <v>0</v>
      </c>
      <c r="BL28" s="183">
        <f t="shared" si="7"/>
        <v>0</v>
      </c>
      <c r="BM28" s="626">
        <f t="shared" si="3"/>
        <v>0</v>
      </c>
      <c r="BN28" s="631">
        <f t="shared" si="4"/>
        <v>0</v>
      </c>
      <c r="BO28" s="632">
        <f t="shared" si="5"/>
        <v>24081</v>
      </c>
      <c r="BP28" s="142">
        <f>SUM(BO28/K28)</f>
        <v>1</v>
      </c>
    </row>
    <row r="29" spans="1:76" s="333" customFormat="1" ht="13.9" customHeight="1" thickBot="1" x14ac:dyDescent="0.25">
      <c r="A29" s="11" t="s">
        <v>31</v>
      </c>
      <c r="B29" s="427"/>
      <c r="C29" s="427"/>
      <c r="D29" s="427"/>
      <c r="E29" s="166">
        <v>0</v>
      </c>
      <c r="F29" s="166">
        <v>3528</v>
      </c>
      <c r="G29" s="161">
        <v>3528</v>
      </c>
      <c r="H29" s="165">
        <v>3528</v>
      </c>
      <c r="I29" s="161">
        <f t="shared" si="9"/>
        <v>0</v>
      </c>
      <c r="J29" s="161">
        <f t="shared" si="10"/>
        <v>0</v>
      </c>
      <c r="K29" s="161">
        <f t="shared" si="6"/>
        <v>3528</v>
      </c>
      <c r="L29" s="162">
        <f t="shared" si="8"/>
        <v>3528</v>
      </c>
      <c r="M29" s="202">
        <v>882</v>
      </c>
      <c r="N29" s="203">
        <v>0</v>
      </c>
      <c r="O29" s="616"/>
      <c r="P29" s="204">
        <v>0</v>
      </c>
      <c r="Q29" s="634">
        <v>-882</v>
      </c>
      <c r="R29" s="202">
        <v>882</v>
      </c>
      <c r="S29" s="203">
        <v>0</v>
      </c>
      <c r="T29" s="449"/>
      <c r="U29" s="204">
        <v>0</v>
      </c>
      <c r="V29" s="205">
        <v>0</v>
      </c>
      <c r="W29" s="203">
        <v>0</v>
      </c>
      <c r="X29" s="203"/>
      <c r="Y29" s="204">
        <v>0</v>
      </c>
      <c r="Z29" s="205">
        <v>882</v>
      </c>
      <c r="AA29" s="203">
        <v>0</v>
      </c>
      <c r="AB29" s="203"/>
      <c r="AC29" s="204">
        <v>0</v>
      </c>
      <c r="AD29" s="205">
        <v>0</v>
      </c>
      <c r="AE29" s="203">
        <v>0</v>
      </c>
      <c r="AF29" s="203"/>
      <c r="AG29" s="204">
        <v>0</v>
      </c>
      <c r="AH29" s="205">
        <v>0</v>
      </c>
      <c r="AI29" s="203">
        <v>0</v>
      </c>
      <c r="AJ29" s="203"/>
      <c r="AK29" s="204">
        <v>0</v>
      </c>
      <c r="AL29" s="205">
        <v>882</v>
      </c>
      <c r="AM29" s="203">
        <v>0</v>
      </c>
      <c r="AN29" s="203"/>
      <c r="AO29" s="204">
        <v>0</v>
      </c>
      <c r="AP29" s="205">
        <v>0</v>
      </c>
      <c r="AQ29" s="203">
        <v>0</v>
      </c>
      <c r="AR29" s="203"/>
      <c r="AS29" s="204">
        <v>0</v>
      </c>
      <c r="AT29" s="205">
        <v>0</v>
      </c>
      <c r="AU29" s="203">
        <v>0</v>
      </c>
      <c r="AV29" s="203"/>
      <c r="AW29" s="204">
        <v>0</v>
      </c>
      <c r="AX29" s="205">
        <v>882</v>
      </c>
      <c r="AY29" s="203">
        <v>0</v>
      </c>
      <c r="AZ29" s="203"/>
      <c r="BA29" s="204">
        <v>0</v>
      </c>
      <c r="BB29" s="205">
        <v>0</v>
      </c>
      <c r="BC29" s="203">
        <v>0</v>
      </c>
      <c r="BD29" s="203"/>
      <c r="BE29" s="204">
        <v>0</v>
      </c>
      <c r="BF29" s="205">
        <v>0</v>
      </c>
      <c r="BG29" s="203">
        <v>0</v>
      </c>
      <c r="BH29" s="203"/>
      <c r="BI29" s="206">
        <v>0</v>
      </c>
      <c r="BJ29" s="196">
        <v>0</v>
      </c>
      <c r="BK29" s="186">
        <v>0</v>
      </c>
      <c r="BL29" s="624">
        <f t="shared" si="7"/>
        <v>0</v>
      </c>
      <c r="BM29" s="625">
        <f t="shared" si="3"/>
        <v>0</v>
      </c>
      <c r="BN29" s="629">
        <f t="shared" si="4"/>
        <v>0</v>
      </c>
      <c r="BO29" s="630">
        <f t="shared" si="5"/>
        <v>3528</v>
      </c>
      <c r="BP29" s="142">
        <f>SUM(BO29/K29)</f>
        <v>1</v>
      </c>
    </row>
    <row r="30" spans="1:76" s="333" customFormat="1" ht="15.75" thickBot="1" x14ac:dyDescent="0.25">
      <c r="A30" s="30" t="s">
        <v>2</v>
      </c>
      <c r="B30" s="428"/>
      <c r="C30" s="428"/>
      <c r="D30" s="428"/>
      <c r="E30" s="13">
        <f t="shared" ref="E30:N30" si="11">SUM(E13,E24:E29)</f>
        <v>18533429.999999996</v>
      </c>
      <c r="F30" s="13">
        <f t="shared" si="11"/>
        <v>52369558.999999993</v>
      </c>
      <c r="G30" s="13">
        <f t="shared" si="11"/>
        <v>70902989</v>
      </c>
      <c r="H30" s="14">
        <f t="shared" si="11"/>
        <v>23479653</v>
      </c>
      <c r="I30" s="14">
        <f t="shared" si="11"/>
        <v>47423336</v>
      </c>
      <c r="J30" s="14">
        <f t="shared" si="11"/>
        <v>3976276.4302428979</v>
      </c>
      <c r="K30" s="14">
        <f t="shared" si="11"/>
        <v>66926712.569757104</v>
      </c>
      <c r="L30" s="14">
        <f t="shared" si="11"/>
        <v>19284068.449999999</v>
      </c>
      <c r="M30" s="145">
        <f t="shared" si="11"/>
        <v>6213583.9691666672</v>
      </c>
      <c r="N30" s="146">
        <f t="shared" si="11"/>
        <v>4195584.55</v>
      </c>
      <c r="O30" s="147"/>
      <c r="P30" s="148">
        <f>SUM(P13,P24:P29)</f>
        <v>3281003.8999999994</v>
      </c>
      <c r="Q30" s="447">
        <f>SUM(Q13,Q24:Q29)</f>
        <v>-2017999.4191666667</v>
      </c>
      <c r="R30" s="145">
        <f>SUM(R13,R24:R29)</f>
        <v>7999031.2782965004</v>
      </c>
      <c r="S30" s="146">
        <f>SUM(S13,S24:S29)</f>
        <v>0</v>
      </c>
      <c r="T30" s="147"/>
      <c r="U30" s="148">
        <f>SUM(U13,U24:U28)</f>
        <v>0</v>
      </c>
      <c r="V30" s="145">
        <f>SUM(V13,V24:V29)</f>
        <v>2470452.1306060608</v>
      </c>
      <c r="W30" s="146">
        <f>SUM(W13,W24:W29)</f>
        <v>0</v>
      </c>
      <c r="X30" s="147"/>
      <c r="Y30" s="148">
        <f>SUM(Y13,Y24:Y28)</f>
        <v>0</v>
      </c>
      <c r="Z30" s="145">
        <f>SUM(Z13,Z24:Z29)</f>
        <v>3582701.4562560604</v>
      </c>
      <c r="AA30" s="146">
        <f>SUM(AA13,AA24:AA29)</f>
        <v>0</v>
      </c>
      <c r="AB30" s="147"/>
      <c r="AC30" s="148">
        <f>SUM(AC13,AC24:AC28)</f>
        <v>0</v>
      </c>
      <c r="AD30" s="145">
        <f>SUM(AD13,AD24:AD29)</f>
        <v>10594860.860606061</v>
      </c>
      <c r="AE30" s="146">
        <f>SUM(AE13,AE24:AE29)</f>
        <v>0</v>
      </c>
      <c r="AF30" s="147"/>
      <c r="AG30" s="148">
        <f>SUM(AG13,AG24:AG28)</f>
        <v>0</v>
      </c>
      <c r="AH30" s="145">
        <f>SUM(AH13,AH24:AH29)</f>
        <v>2462537.3306060606</v>
      </c>
      <c r="AI30" s="146">
        <f>SUM(AI13,AI24:AI29)</f>
        <v>0</v>
      </c>
      <c r="AJ30" s="147"/>
      <c r="AK30" s="148">
        <f>SUM(AK13,AK24:AK28)</f>
        <v>0</v>
      </c>
      <c r="AL30" s="145">
        <f>SUM(AL13,AL24:AL29)</f>
        <v>6129978.2695893943</v>
      </c>
      <c r="AM30" s="146">
        <f>SUM(AM13,AM24:AM29)</f>
        <v>0</v>
      </c>
      <c r="AN30" s="147"/>
      <c r="AO30" s="148">
        <f>SUM(AO13,AO24:AO28)</f>
        <v>0</v>
      </c>
      <c r="AP30" s="145">
        <f>SUM(AP13,AP24:AP29)</f>
        <v>8745562.2967393938</v>
      </c>
      <c r="AQ30" s="146">
        <f>SUM(AQ13,AQ24:AQ29)</f>
        <v>0</v>
      </c>
      <c r="AR30" s="147"/>
      <c r="AS30" s="148">
        <f>SUM(AS13,AS24:AS28)</f>
        <v>0</v>
      </c>
      <c r="AT30" s="145">
        <f>SUM(AT13,AT24:AT29)</f>
        <v>5399999.9439393943</v>
      </c>
      <c r="AU30" s="146">
        <f>SUM(AU13,AU24:AU29)</f>
        <v>0</v>
      </c>
      <c r="AV30" s="147"/>
      <c r="AW30" s="148">
        <f>SUM(AW13,AW24:AW28)</f>
        <v>0</v>
      </c>
      <c r="AX30" s="145">
        <f>SUM(AX13,AX24:AX29)</f>
        <v>5953017.2195893945</v>
      </c>
      <c r="AY30" s="146">
        <f>SUM(AY13,AY24:AY29)</f>
        <v>0</v>
      </c>
      <c r="AZ30" s="147"/>
      <c r="BA30" s="148">
        <f>SUM(BA13,BA24:BA28)</f>
        <v>0</v>
      </c>
      <c r="BB30" s="145">
        <f>SUM(BB13,BB24:BB29)</f>
        <v>5359389.9439393943</v>
      </c>
      <c r="BC30" s="146">
        <f>SUM(BC13,BC24:BC29)</f>
        <v>0</v>
      </c>
      <c r="BD30" s="147"/>
      <c r="BE30" s="148">
        <f>SUM(BE13,BE24:BE28)</f>
        <v>0</v>
      </c>
      <c r="BF30" s="145">
        <f>SUM(BF13,BF24:BF29)</f>
        <v>4033597.2895893939</v>
      </c>
      <c r="BG30" s="146">
        <f>SUM(BG13,BG24:BG29)</f>
        <v>0</v>
      </c>
      <c r="BH30" s="147"/>
      <c r="BI30" s="148">
        <f t="shared" ref="BI30:BK30" si="12">SUM(BI13,BI24:BI28)</f>
        <v>0</v>
      </c>
      <c r="BJ30" s="59">
        <f t="shared" si="12"/>
        <v>0</v>
      </c>
      <c r="BK30" s="33">
        <f t="shared" si="12"/>
        <v>0</v>
      </c>
      <c r="BL30" s="39">
        <f>SUM(BL13,BL24:BL29)</f>
        <v>4195584.55</v>
      </c>
      <c r="BM30" s="42">
        <f>SUM(BM13,BM24:BM29)</f>
        <v>4195584.55</v>
      </c>
      <c r="BN30" s="38">
        <f>SUM(BN13,BN24:BN29)</f>
        <v>3281003.8999999994</v>
      </c>
      <c r="BO30" s="40">
        <f>SUM(BO13,BO24:BO29)</f>
        <v>62731128.019757107</v>
      </c>
      <c r="BP30" s="143">
        <v>1</v>
      </c>
    </row>
    <row r="31" spans="1:76" ht="15" thickBot="1" x14ac:dyDescent="0.25">
      <c r="A31" s="346"/>
      <c r="E31" s="266"/>
      <c r="F31" s="266"/>
      <c r="G31" s="266"/>
      <c r="H31" s="266"/>
      <c r="I31" s="266"/>
      <c r="J31" s="266"/>
      <c r="K31" s="266"/>
      <c r="L31" s="266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12"/>
      <c r="AG31" s="209"/>
      <c r="AH31" s="209"/>
      <c r="AI31" s="209"/>
      <c r="AJ31" s="212"/>
      <c r="AK31" s="209"/>
      <c r="AL31" s="209"/>
      <c r="AM31" s="209"/>
      <c r="AN31" s="212"/>
      <c r="AO31" s="209"/>
      <c r="AP31" s="209"/>
      <c r="AQ31" s="209"/>
      <c r="AR31" s="212"/>
      <c r="AS31" s="209"/>
      <c r="AT31" s="209"/>
      <c r="AU31" s="209"/>
      <c r="AV31" s="212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66"/>
      <c r="BM31" s="266"/>
      <c r="BN31" s="266"/>
      <c r="BR31" s="333"/>
      <c r="BS31" s="333"/>
      <c r="BT31" s="333"/>
      <c r="BU31" s="333"/>
      <c r="BV31" s="333"/>
      <c r="BW31" s="333"/>
      <c r="BX31" s="333"/>
    </row>
    <row r="32" spans="1:76" x14ac:dyDescent="0.2">
      <c r="A32" s="346"/>
      <c r="E32" s="266"/>
      <c r="F32" s="266"/>
      <c r="G32" s="266"/>
      <c r="H32" s="266"/>
      <c r="I32" s="266"/>
      <c r="J32" s="266"/>
      <c r="K32" s="266"/>
      <c r="L32" s="266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12"/>
      <c r="AG32" s="209"/>
      <c r="AH32" s="209"/>
      <c r="AI32" s="209"/>
      <c r="AJ32" s="212"/>
      <c r="AK32" s="209"/>
      <c r="AL32" s="209"/>
      <c r="AM32" s="209"/>
      <c r="AN32" s="212"/>
      <c r="AO32" s="209"/>
      <c r="AP32" s="209"/>
      <c r="AQ32" s="209"/>
      <c r="AR32" s="212"/>
      <c r="AS32" s="209"/>
      <c r="AT32" s="209"/>
      <c r="AU32" s="209"/>
      <c r="AV32" s="212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  <c r="BI32" s="209"/>
      <c r="BJ32" s="209"/>
      <c r="BK32" s="209"/>
      <c r="BL32" s="266"/>
      <c r="BM32" s="266"/>
      <c r="BN32" s="266"/>
    </row>
    <row r="33" spans="1:68" ht="15" thickBot="1" x14ac:dyDescent="0.25">
      <c r="A33" s="29" t="s">
        <v>32</v>
      </c>
      <c r="B33" s="29"/>
      <c r="C33" s="29"/>
      <c r="D33" s="29"/>
      <c r="E33" s="345"/>
      <c r="F33" s="345"/>
      <c r="G33" s="345"/>
      <c r="H33" s="345"/>
      <c r="I33" s="345"/>
      <c r="J33" s="345"/>
      <c r="K33" s="344"/>
      <c r="L33" s="344"/>
      <c r="M33" s="342">
        <f>M30</f>
        <v>6213583.9691666672</v>
      </c>
      <c r="N33" s="342">
        <f>N30</f>
        <v>4195584.55</v>
      </c>
      <c r="O33" s="342"/>
      <c r="P33" s="342">
        <f>P30</f>
        <v>3281003.8999999994</v>
      </c>
      <c r="Q33" s="342">
        <f>M33+Q30</f>
        <v>4195584.5500000007</v>
      </c>
      <c r="R33" s="342">
        <f>Q33+R30</f>
        <v>12194615.828296501</v>
      </c>
      <c r="S33" s="342">
        <f>N33+S30</f>
        <v>4195584.55</v>
      </c>
      <c r="T33" s="342"/>
      <c r="U33" s="342">
        <f>P33+U30</f>
        <v>3281003.8999999994</v>
      </c>
      <c r="V33" s="342">
        <f>R33+V30</f>
        <v>14665067.958902562</v>
      </c>
      <c r="W33" s="342">
        <f>S33+W30</f>
        <v>4195584.55</v>
      </c>
      <c r="X33" s="342"/>
      <c r="Y33" s="342">
        <f>U33+Y30</f>
        <v>3281003.8999999994</v>
      </c>
      <c r="Z33" s="342">
        <f>V33+Z30</f>
        <v>18247769.415158622</v>
      </c>
      <c r="AA33" s="342">
        <f>W33+AA30</f>
        <v>4195584.55</v>
      </c>
      <c r="AB33" s="342"/>
      <c r="AC33" s="342">
        <f>Y33+AC30</f>
        <v>3281003.8999999994</v>
      </c>
      <c r="AD33" s="342">
        <f>Z33+AD30</f>
        <v>28842630.275764681</v>
      </c>
      <c r="AE33" s="342">
        <f>AA33+AE30</f>
        <v>4195584.55</v>
      </c>
      <c r="AF33" s="343"/>
      <c r="AG33" s="342">
        <f>AC33+AG30</f>
        <v>3281003.8999999994</v>
      </c>
      <c r="AH33" s="342">
        <f>AD33+AH30</f>
        <v>31305167.606370743</v>
      </c>
      <c r="AI33" s="342">
        <f>AE33+AI30</f>
        <v>4195584.55</v>
      </c>
      <c r="AJ33" s="343"/>
      <c r="AK33" s="342">
        <f>AG33+AK30</f>
        <v>3281003.8999999994</v>
      </c>
      <c r="AL33" s="342">
        <f>+AH33+AL30</f>
        <v>37435145.875960141</v>
      </c>
      <c r="AM33" s="342">
        <f>AI33+AM30</f>
        <v>4195584.55</v>
      </c>
      <c r="AN33" s="343"/>
      <c r="AO33" s="342">
        <f>AK33+AO30</f>
        <v>3281003.8999999994</v>
      </c>
      <c r="AP33" s="342">
        <f>AL33+AP30</f>
        <v>46180708.172699533</v>
      </c>
      <c r="AQ33" s="342">
        <f>AM33+AQ30</f>
        <v>4195584.55</v>
      </c>
      <c r="AR33" s="343"/>
      <c r="AS33" s="342">
        <f>AO33+AS30</f>
        <v>3281003.8999999994</v>
      </c>
      <c r="AT33" s="342">
        <f>AP33+AT30</f>
        <v>51580708.116638929</v>
      </c>
      <c r="AU33" s="342">
        <f>AQ33+AU30</f>
        <v>4195584.55</v>
      </c>
      <c r="AV33" s="343"/>
      <c r="AW33" s="342">
        <f>AS33+AW30</f>
        <v>3281003.8999999994</v>
      </c>
      <c r="AX33" s="342">
        <f>AT33+AX30</f>
        <v>57533725.336228326</v>
      </c>
      <c r="AY33" s="342">
        <f>AU33+AY30</f>
        <v>4195584.55</v>
      </c>
      <c r="AZ33" s="342"/>
      <c r="BA33" s="342">
        <f>AW33+BA30</f>
        <v>3281003.8999999994</v>
      </c>
      <c r="BB33" s="342">
        <f>AX33+BB30</f>
        <v>62893115.280167721</v>
      </c>
      <c r="BC33" s="342">
        <f>AY33+BC30</f>
        <v>4195584.55</v>
      </c>
      <c r="BD33" s="342"/>
      <c r="BE33" s="342">
        <f>BA33+BE30</f>
        <v>3281003.8999999994</v>
      </c>
      <c r="BF33" s="342">
        <f>BB33+BF30</f>
        <v>66926712.569757119</v>
      </c>
      <c r="BG33" s="342">
        <f>BC33+BG30</f>
        <v>4195584.55</v>
      </c>
      <c r="BH33" s="342"/>
      <c r="BI33" s="342">
        <f>BE33+BI30</f>
        <v>3281003.8999999994</v>
      </c>
      <c r="BJ33" s="342"/>
      <c r="BK33" s="342">
        <f>BI33+BK30</f>
        <v>3281003.8999999994</v>
      </c>
      <c r="BM33" s="266"/>
      <c r="BN33" s="335" t="s">
        <v>160</v>
      </c>
      <c r="BP33" s="334">
        <f>BM30/BL30</f>
        <v>1</v>
      </c>
    </row>
    <row r="34" spans="1:68" s="333" customFormat="1" ht="15" thickTop="1" x14ac:dyDescent="0.2">
      <c r="A34" s="28" t="s">
        <v>33</v>
      </c>
      <c r="B34" s="429"/>
      <c r="C34" s="429"/>
      <c r="D34" s="429"/>
      <c r="E34" s="338"/>
      <c r="F34" s="338"/>
      <c r="G34" s="338"/>
      <c r="H34" s="338"/>
      <c r="I34" s="338"/>
      <c r="J34" s="338"/>
      <c r="K34" s="338"/>
      <c r="L34" s="338"/>
      <c r="M34" s="479">
        <f>N30/M30</f>
        <v>0.67522778654308413</v>
      </c>
      <c r="N34" s="480"/>
      <c r="O34" s="480"/>
      <c r="P34" s="481"/>
      <c r="Q34" s="441"/>
      <c r="R34" s="479">
        <f>S30/R30</f>
        <v>0</v>
      </c>
      <c r="S34" s="480"/>
      <c r="T34" s="480"/>
      <c r="U34" s="481"/>
      <c r="V34" s="479">
        <f>W30/V30</f>
        <v>0</v>
      </c>
      <c r="W34" s="480"/>
      <c r="X34" s="480"/>
      <c r="Y34" s="481"/>
      <c r="Z34" s="479">
        <f>AA30/Z30</f>
        <v>0</v>
      </c>
      <c r="AA34" s="480"/>
      <c r="AB34" s="480"/>
      <c r="AC34" s="481"/>
      <c r="AD34" s="479">
        <f>AE30/AD30</f>
        <v>0</v>
      </c>
      <c r="AE34" s="480"/>
      <c r="AF34" s="480"/>
      <c r="AG34" s="481"/>
      <c r="AH34" s="479">
        <f>AI30/AH30</f>
        <v>0</v>
      </c>
      <c r="AI34" s="480"/>
      <c r="AJ34" s="480"/>
      <c r="AK34" s="481"/>
      <c r="AL34" s="482">
        <f>AM30/AL30</f>
        <v>0</v>
      </c>
      <c r="AM34" s="483"/>
      <c r="AN34" s="483"/>
      <c r="AO34" s="484"/>
      <c r="AP34" s="482">
        <f>AQ30/AP30</f>
        <v>0</v>
      </c>
      <c r="AQ34" s="483"/>
      <c r="AR34" s="483"/>
      <c r="AS34" s="484"/>
      <c r="AT34" s="482">
        <f>AU30/AT30</f>
        <v>0</v>
      </c>
      <c r="AU34" s="483"/>
      <c r="AV34" s="483"/>
      <c r="AW34" s="484"/>
      <c r="AX34" s="482">
        <f>AY30/AX30</f>
        <v>0</v>
      </c>
      <c r="AY34" s="483"/>
      <c r="AZ34" s="483"/>
      <c r="BA34" s="484"/>
      <c r="BB34" s="482">
        <f>BC30/BB30</f>
        <v>0</v>
      </c>
      <c r="BC34" s="483"/>
      <c r="BD34" s="483"/>
      <c r="BE34" s="484"/>
      <c r="BF34" s="482">
        <f>BG30/BF30</f>
        <v>0</v>
      </c>
      <c r="BG34" s="483"/>
      <c r="BH34" s="483"/>
      <c r="BI34" s="484"/>
      <c r="BJ34" s="341"/>
      <c r="BK34" s="339"/>
      <c r="BM34" s="326"/>
      <c r="BN34" s="335" t="s">
        <v>159</v>
      </c>
      <c r="BO34" s="326"/>
      <c r="BP34" s="334">
        <f>BN30/BL30</f>
        <v>0.78201353372797588</v>
      </c>
    </row>
    <row r="35" spans="1:68" s="333" customFormat="1" x14ac:dyDescent="0.2">
      <c r="A35" s="16" t="s">
        <v>34</v>
      </c>
      <c r="B35" s="430"/>
      <c r="C35" s="430"/>
      <c r="D35" s="430"/>
      <c r="E35" s="338"/>
      <c r="F35" s="338"/>
      <c r="G35" s="338"/>
      <c r="H35" s="338"/>
      <c r="I35" s="338"/>
      <c r="J35" s="338"/>
      <c r="K35" s="338"/>
      <c r="L35" s="338"/>
      <c r="M35" s="464">
        <f>N30/M30-1</f>
        <v>-0.32477221345691587</v>
      </c>
      <c r="N35" s="465"/>
      <c r="O35" s="465"/>
      <c r="P35" s="466"/>
      <c r="Q35" s="442"/>
      <c r="R35" s="464">
        <f>S30/R30-1</f>
        <v>-1</v>
      </c>
      <c r="S35" s="465"/>
      <c r="T35" s="465"/>
      <c r="U35" s="466"/>
      <c r="V35" s="464">
        <f>W30/V30-1</f>
        <v>-1</v>
      </c>
      <c r="W35" s="465"/>
      <c r="X35" s="465"/>
      <c r="Y35" s="466"/>
      <c r="Z35" s="464">
        <f>AA30/Z30-1</f>
        <v>-1</v>
      </c>
      <c r="AA35" s="465"/>
      <c r="AB35" s="465"/>
      <c r="AC35" s="466"/>
      <c r="AD35" s="464">
        <f>AE30/AD30-1</f>
        <v>-1</v>
      </c>
      <c r="AE35" s="465"/>
      <c r="AF35" s="465"/>
      <c r="AG35" s="466"/>
      <c r="AH35" s="464">
        <f>AI30/AH30-1</f>
        <v>-1</v>
      </c>
      <c r="AI35" s="465"/>
      <c r="AJ35" s="465"/>
      <c r="AK35" s="466"/>
      <c r="AL35" s="464">
        <f>AM30/AL30-1</f>
        <v>-1</v>
      </c>
      <c r="AM35" s="465"/>
      <c r="AN35" s="465"/>
      <c r="AO35" s="466"/>
      <c r="AP35" s="464">
        <f>AQ30/AP30-1</f>
        <v>-1</v>
      </c>
      <c r="AQ35" s="465"/>
      <c r="AR35" s="465"/>
      <c r="AS35" s="466"/>
      <c r="AT35" s="464">
        <f>AU30/AT30-1</f>
        <v>-1</v>
      </c>
      <c r="AU35" s="465"/>
      <c r="AV35" s="465"/>
      <c r="AW35" s="466"/>
      <c r="AX35" s="464">
        <f>AY30/AX30-1</f>
        <v>-1</v>
      </c>
      <c r="AY35" s="465"/>
      <c r="AZ35" s="465"/>
      <c r="BA35" s="466"/>
      <c r="BB35" s="464">
        <f>BC30/BB30-1</f>
        <v>-1</v>
      </c>
      <c r="BC35" s="465"/>
      <c r="BD35" s="465"/>
      <c r="BE35" s="466"/>
      <c r="BF35" s="464">
        <f>BG30/BF30-1</f>
        <v>-1</v>
      </c>
      <c r="BG35" s="465"/>
      <c r="BH35" s="465"/>
      <c r="BI35" s="466"/>
      <c r="BJ35" s="340"/>
      <c r="BK35" s="339"/>
      <c r="BM35" s="326"/>
      <c r="BN35" s="335"/>
      <c r="BO35" s="326"/>
      <c r="BP35" s="334"/>
    </row>
    <row r="36" spans="1:68" s="333" customFormat="1" x14ac:dyDescent="0.2">
      <c r="A36" s="15" t="s">
        <v>35</v>
      </c>
      <c r="B36" s="429"/>
      <c r="C36" s="429"/>
      <c r="D36" s="429"/>
      <c r="E36" s="338"/>
      <c r="F36" s="338"/>
      <c r="G36" s="338"/>
      <c r="H36" s="338"/>
      <c r="I36" s="338"/>
      <c r="J36" s="338"/>
      <c r="K36" s="338"/>
      <c r="L36" s="338"/>
      <c r="M36" s="468">
        <f>N30/M30</f>
        <v>0.67522778654308413</v>
      </c>
      <c r="N36" s="469"/>
      <c r="O36" s="469"/>
      <c r="P36" s="470"/>
      <c r="Q36" s="443"/>
      <c r="R36" s="468">
        <f>S33/R33</f>
        <v>0.34405221198231811</v>
      </c>
      <c r="S36" s="469"/>
      <c r="T36" s="469"/>
      <c r="U36" s="470"/>
      <c r="V36" s="468">
        <f>W33/V33</f>
        <v>0.28609376797691771</v>
      </c>
      <c r="W36" s="469"/>
      <c r="X36" s="469"/>
      <c r="Y36" s="470"/>
      <c r="Z36" s="468">
        <f>AA33/Z33</f>
        <v>0.22992314592240967</v>
      </c>
      <c r="AA36" s="469"/>
      <c r="AB36" s="469"/>
      <c r="AC36" s="470"/>
      <c r="AD36" s="468">
        <f>AE33/AD33</f>
        <v>0.14546469964375555</v>
      </c>
      <c r="AE36" s="469"/>
      <c r="AF36" s="469"/>
      <c r="AG36" s="470"/>
      <c r="AH36" s="468">
        <f>AI33/AH33</f>
        <v>0.13402210787544799</v>
      </c>
      <c r="AI36" s="469"/>
      <c r="AJ36" s="469"/>
      <c r="AK36" s="470"/>
      <c r="AL36" s="468">
        <f>AM33/AL33</f>
        <v>0.11207608389992392</v>
      </c>
      <c r="AM36" s="469"/>
      <c r="AN36" s="469"/>
      <c r="AO36" s="470"/>
      <c r="AP36" s="467">
        <f>AQ33/AP33</f>
        <v>9.0851455423983443E-2</v>
      </c>
      <c r="AQ36" s="467"/>
      <c r="AR36" s="467"/>
      <c r="AS36" s="467"/>
      <c r="AT36" s="467">
        <f>AU33/AT33</f>
        <v>8.1340189058912632E-2</v>
      </c>
      <c r="AU36" s="467"/>
      <c r="AV36" s="467"/>
      <c r="AW36" s="467"/>
      <c r="AX36" s="467">
        <f>AY33/AX33</f>
        <v>7.2923915937668102E-2</v>
      </c>
      <c r="AY36" s="467"/>
      <c r="AZ36" s="467"/>
      <c r="BA36" s="467"/>
      <c r="BB36" s="467">
        <f>BC33/BB33</f>
        <v>6.6709758791722737E-2</v>
      </c>
      <c r="BC36" s="467"/>
      <c r="BD36" s="467"/>
      <c r="BE36" s="467"/>
      <c r="BF36" s="467">
        <f>BG33/BF33</f>
        <v>6.2689237061016242E-2</v>
      </c>
      <c r="BG36" s="467"/>
      <c r="BH36" s="467"/>
      <c r="BI36" s="467"/>
      <c r="BJ36" s="341"/>
      <c r="BK36" s="339"/>
      <c r="BM36" s="326"/>
      <c r="BN36" s="335" t="s">
        <v>158</v>
      </c>
      <c r="BO36" s="326"/>
      <c r="BP36" s="334">
        <f>H30/E30</f>
        <v>1.2668811439652565</v>
      </c>
    </row>
    <row r="37" spans="1:68" s="333" customFormat="1" x14ac:dyDescent="0.2">
      <c r="A37" s="16" t="s">
        <v>36</v>
      </c>
      <c r="B37" s="430"/>
      <c r="C37" s="430"/>
      <c r="D37" s="430"/>
      <c r="E37" s="338"/>
      <c r="F37" s="338"/>
      <c r="G37" s="338"/>
      <c r="H37" s="338"/>
      <c r="I37" s="338"/>
      <c r="J37" s="338"/>
      <c r="K37" s="338"/>
      <c r="L37" s="338"/>
      <c r="M37" s="464">
        <f>N30/M30-1</f>
        <v>-0.32477221345691587</v>
      </c>
      <c r="N37" s="465"/>
      <c r="O37" s="465"/>
      <c r="P37" s="466"/>
      <c r="Q37" s="442"/>
      <c r="R37" s="464">
        <f>S33/R33-1</f>
        <v>-0.65594778801768183</v>
      </c>
      <c r="S37" s="465"/>
      <c r="T37" s="465"/>
      <c r="U37" s="466"/>
      <c r="V37" s="464">
        <f>W33/V33-1</f>
        <v>-0.71390623202308223</v>
      </c>
      <c r="W37" s="465"/>
      <c r="X37" s="465"/>
      <c r="Y37" s="466"/>
      <c r="Z37" s="464">
        <f>AA33/Z33-1</f>
        <v>-0.7700768540775903</v>
      </c>
      <c r="AA37" s="465"/>
      <c r="AB37" s="465"/>
      <c r="AC37" s="466"/>
      <c r="AD37" s="464">
        <f>AE33/AD33-1</f>
        <v>-0.85453530035624448</v>
      </c>
      <c r="AE37" s="465"/>
      <c r="AF37" s="465"/>
      <c r="AG37" s="466"/>
      <c r="AH37" s="464">
        <f>AI33/AH33-1</f>
        <v>-0.86597789212455201</v>
      </c>
      <c r="AI37" s="465"/>
      <c r="AJ37" s="465"/>
      <c r="AK37" s="466"/>
      <c r="AL37" s="464">
        <f>AM33/AL33-1</f>
        <v>-0.88792391610007604</v>
      </c>
      <c r="AM37" s="465"/>
      <c r="AN37" s="465"/>
      <c r="AO37" s="466"/>
      <c r="AP37" s="464">
        <f>AQ33/AP33-1</f>
        <v>-0.90914854457601657</v>
      </c>
      <c r="AQ37" s="465"/>
      <c r="AR37" s="465"/>
      <c r="AS37" s="466"/>
      <c r="AT37" s="464">
        <f>AU33/AT33-1</f>
        <v>-0.9186598109410874</v>
      </c>
      <c r="AU37" s="465"/>
      <c r="AV37" s="465"/>
      <c r="AW37" s="466"/>
      <c r="AX37" s="464">
        <f>AY33/AX33-1</f>
        <v>-0.92707608406233188</v>
      </c>
      <c r="AY37" s="465"/>
      <c r="AZ37" s="465"/>
      <c r="BA37" s="466"/>
      <c r="BB37" s="464">
        <f>BC33/BB33-1</f>
        <v>-0.9332902412082773</v>
      </c>
      <c r="BC37" s="465"/>
      <c r="BD37" s="465"/>
      <c r="BE37" s="466"/>
      <c r="BF37" s="464">
        <f>BG33/BF33-1</f>
        <v>-0.93731076293898374</v>
      </c>
      <c r="BG37" s="465"/>
      <c r="BH37" s="465"/>
      <c r="BI37" s="466"/>
      <c r="BJ37" s="340"/>
      <c r="BK37" s="339"/>
      <c r="BM37" s="326"/>
      <c r="BN37" s="335"/>
      <c r="BO37" s="326"/>
      <c r="BP37" s="334"/>
    </row>
    <row r="38" spans="1:68" s="333" customFormat="1" x14ac:dyDescent="0.2">
      <c r="A38" s="337"/>
      <c r="B38" s="337"/>
      <c r="C38" s="337"/>
      <c r="D38" s="337"/>
      <c r="E38" s="326"/>
      <c r="F38" s="326"/>
      <c r="G38" s="326"/>
      <c r="H38" s="326"/>
      <c r="I38" s="326"/>
      <c r="J38" s="326"/>
      <c r="K38" s="326"/>
      <c r="L38" s="326"/>
      <c r="AF38" s="336"/>
      <c r="AJ38" s="336"/>
      <c r="AN38" s="336"/>
      <c r="AR38" s="336"/>
      <c r="AV38" s="336"/>
      <c r="BM38" s="326"/>
      <c r="BN38" s="335" t="s">
        <v>157</v>
      </c>
      <c r="BO38" s="265"/>
      <c r="BP38" s="334">
        <f>BN30/H30</f>
        <v>0.1397381767098517</v>
      </c>
    </row>
    <row r="39" spans="1:68" x14ac:dyDescent="0.2">
      <c r="K39" s="266"/>
      <c r="L39" s="266"/>
      <c r="AD39" s="209"/>
      <c r="BL39" s="266"/>
      <c r="BM39" s="266"/>
    </row>
    <row r="40" spans="1:68" s="208" customFormat="1" x14ac:dyDescent="0.2">
      <c r="A40" s="332" t="s">
        <v>156</v>
      </c>
      <c r="B40" s="332"/>
      <c r="C40" s="332"/>
      <c r="D40" s="332"/>
      <c r="E40" s="331" t="s">
        <v>184</v>
      </c>
      <c r="F40" s="331"/>
      <c r="G40" s="331"/>
      <c r="H40" s="331" t="s">
        <v>184</v>
      </c>
      <c r="I40" s="331" t="s">
        <v>184</v>
      </c>
      <c r="J40" s="331" t="s">
        <v>184</v>
      </c>
      <c r="K40" s="328"/>
      <c r="L40" s="328"/>
      <c r="M40" s="330"/>
      <c r="N40" s="330"/>
      <c r="O40" s="330"/>
      <c r="P40" s="329" t="s">
        <v>184</v>
      </c>
      <c r="Q40" s="328"/>
      <c r="R40" s="330"/>
      <c r="S40" s="330"/>
      <c r="T40" s="330"/>
      <c r="U40" s="329" t="s">
        <v>184</v>
      </c>
      <c r="V40" s="330"/>
      <c r="W40" s="330"/>
      <c r="X40" s="330"/>
      <c r="Y40" s="329" t="s">
        <v>184</v>
      </c>
      <c r="Z40" s="330"/>
      <c r="AA40" s="330"/>
      <c r="AB40" s="330"/>
      <c r="AC40" s="329" t="s">
        <v>184</v>
      </c>
      <c r="AD40" s="330"/>
      <c r="AE40" s="330"/>
      <c r="AF40" s="330"/>
      <c r="AG40" s="329" t="s">
        <v>184</v>
      </c>
      <c r="AH40" s="330"/>
      <c r="AI40" s="330"/>
      <c r="AJ40" s="330"/>
      <c r="AK40" s="329" t="s">
        <v>184</v>
      </c>
      <c r="AL40" s="330"/>
      <c r="AM40" s="330"/>
      <c r="AN40" s="330"/>
      <c r="AO40" s="329" t="s">
        <v>184</v>
      </c>
      <c r="AP40" s="330"/>
      <c r="AQ40" s="330"/>
      <c r="AR40" s="330"/>
      <c r="AS40" s="329" t="s">
        <v>184</v>
      </c>
      <c r="AT40" s="330"/>
      <c r="AU40" s="330"/>
      <c r="AV40" s="330"/>
      <c r="AW40" s="329" t="s">
        <v>184</v>
      </c>
      <c r="AX40" s="330"/>
      <c r="AY40" s="330"/>
      <c r="AZ40" s="330"/>
      <c r="BA40" s="329" t="s">
        <v>184</v>
      </c>
      <c r="BB40" s="330"/>
      <c r="BC40" s="330"/>
      <c r="BD40" s="330"/>
      <c r="BE40" s="329" t="s">
        <v>184</v>
      </c>
      <c r="BF40" s="330"/>
      <c r="BG40" s="330"/>
      <c r="BH40" s="330"/>
      <c r="BI40" s="329" t="s">
        <v>184</v>
      </c>
      <c r="BJ40" s="329"/>
      <c r="BK40" s="329" t="s">
        <v>184</v>
      </c>
      <c r="BL40" s="328"/>
      <c r="BM40" s="328"/>
      <c r="BN40" s="329" t="s">
        <v>185</v>
      </c>
      <c r="BO40" s="328"/>
      <c r="BP40" s="328"/>
    </row>
    <row r="41" spans="1:68" x14ac:dyDescent="0.2">
      <c r="P41" s="327"/>
      <c r="Q41" s="327"/>
      <c r="U41" s="327"/>
      <c r="Y41" s="327"/>
      <c r="AC41" s="327"/>
      <c r="AK41" s="259"/>
      <c r="AO41" s="259"/>
      <c r="AS41" s="327"/>
      <c r="AW41" s="327"/>
      <c r="BA41" s="327"/>
      <c r="BM41" s="326"/>
    </row>
    <row r="42" spans="1:68" x14ac:dyDescent="0.2">
      <c r="BM42" s="266"/>
    </row>
    <row r="44" spans="1:68" s="265" customFormat="1" x14ac:dyDescent="0.2">
      <c r="A44" s="207"/>
      <c r="B44" s="207"/>
      <c r="C44" s="207"/>
      <c r="D44" s="207"/>
      <c r="H44" s="326"/>
      <c r="I44" s="326"/>
      <c r="J44" s="326"/>
      <c r="K44" s="326"/>
      <c r="L44" s="326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8"/>
      <c r="AG44" s="207"/>
      <c r="AH44" s="207"/>
      <c r="AI44" s="207"/>
      <c r="AJ44" s="208"/>
      <c r="AK44" s="207"/>
      <c r="AL44" s="207"/>
      <c r="AM44" s="207"/>
      <c r="AN44" s="208"/>
      <c r="AO44" s="207"/>
      <c r="AP44" s="207"/>
      <c r="AQ44" s="207"/>
      <c r="AR44" s="208"/>
      <c r="AS44" s="207"/>
      <c r="AT44" s="207"/>
      <c r="AU44" s="207"/>
      <c r="AV44" s="208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326"/>
      <c r="BM44" s="326"/>
      <c r="BN44" s="326"/>
    </row>
    <row r="45" spans="1:68" s="265" customFormat="1" x14ac:dyDescent="0.2">
      <c r="A45" s="207"/>
      <c r="B45" s="207"/>
      <c r="C45" s="207"/>
      <c r="D45" s="207"/>
      <c r="H45" s="326"/>
      <c r="I45" s="326"/>
      <c r="J45" s="326"/>
      <c r="K45" s="326"/>
      <c r="L45" s="326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8"/>
      <c r="AG45" s="207"/>
      <c r="AH45" s="207"/>
      <c r="AI45" s="207"/>
      <c r="AJ45" s="208"/>
      <c r="AK45" s="207"/>
      <c r="AL45" s="207"/>
      <c r="AM45" s="207"/>
      <c r="AN45" s="208"/>
      <c r="AO45" s="207"/>
      <c r="AP45" s="207"/>
      <c r="AQ45" s="207"/>
      <c r="AR45" s="208"/>
      <c r="AS45" s="207"/>
      <c r="AT45" s="207"/>
      <c r="AU45" s="207"/>
      <c r="AV45" s="208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326"/>
      <c r="BM45" s="326"/>
      <c r="BN45" s="326"/>
    </row>
    <row r="46" spans="1:68" s="265" customFormat="1" x14ac:dyDescent="0.2">
      <c r="A46" s="207"/>
      <c r="B46" s="207"/>
      <c r="C46" s="207"/>
      <c r="D46" s="207"/>
      <c r="H46" s="326"/>
      <c r="I46" s="326"/>
      <c r="J46" s="326"/>
      <c r="K46" s="326"/>
      <c r="L46" s="326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8"/>
      <c r="AG46" s="207"/>
      <c r="AH46" s="207"/>
      <c r="AI46" s="207"/>
      <c r="AJ46" s="208"/>
      <c r="AK46" s="207"/>
      <c r="AL46" s="207"/>
      <c r="AM46" s="207"/>
      <c r="AN46" s="208"/>
      <c r="AO46" s="207"/>
      <c r="AP46" s="207"/>
      <c r="AQ46" s="207"/>
      <c r="AR46" s="208"/>
      <c r="AS46" s="207"/>
      <c r="AT46" s="207"/>
      <c r="AU46" s="207"/>
      <c r="AV46" s="208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326"/>
      <c r="BM46" s="326"/>
      <c r="BN46" s="326"/>
    </row>
    <row r="47" spans="1:68" s="265" customFormat="1" x14ac:dyDescent="0.2">
      <c r="A47" s="207"/>
      <c r="B47" s="207"/>
      <c r="C47" s="207"/>
      <c r="D47" s="207"/>
      <c r="H47" s="326"/>
      <c r="I47" s="326"/>
      <c r="J47" s="326"/>
      <c r="K47" s="326"/>
      <c r="L47" s="326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8"/>
      <c r="AG47" s="207"/>
      <c r="AH47" s="207"/>
      <c r="AI47" s="207"/>
      <c r="AJ47" s="208"/>
      <c r="AK47" s="207"/>
      <c r="AL47" s="207"/>
      <c r="AM47" s="207"/>
      <c r="AN47" s="208"/>
      <c r="AO47" s="207"/>
      <c r="AP47" s="207"/>
      <c r="AQ47" s="207"/>
      <c r="AR47" s="208"/>
      <c r="AS47" s="207"/>
      <c r="AT47" s="207"/>
      <c r="AU47" s="207"/>
      <c r="AV47" s="208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326"/>
      <c r="BM47" s="326"/>
      <c r="BN47" s="326"/>
    </row>
    <row r="48" spans="1:68" s="265" customFormat="1" x14ac:dyDescent="0.2">
      <c r="A48" s="207"/>
      <c r="B48" s="207"/>
      <c r="C48" s="207"/>
      <c r="D48" s="207"/>
      <c r="H48" s="326"/>
      <c r="I48" s="326"/>
      <c r="J48" s="326"/>
      <c r="K48" s="326"/>
      <c r="L48" s="326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8"/>
      <c r="AG48" s="207"/>
      <c r="AH48" s="207"/>
      <c r="AI48" s="207"/>
      <c r="AJ48" s="208"/>
      <c r="AK48" s="207"/>
      <c r="AL48" s="207"/>
      <c r="AM48" s="207"/>
      <c r="AN48" s="208"/>
      <c r="AO48" s="207"/>
      <c r="AP48" s="207"/>
      <c r="AQ48" s="207"/>
      <c r="AR48" s="208"/>
      <c r="AS48" s="207"/>
      <c r="AT48" s="207"/>
      <c r="AU48" s="207"/>
      <c r="AV48" s="208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326"/>
      <c r="BN48" s="326"/>
    </row>
    <row r="49" spans="1:66" s="265" customFormat="1" x14ac:dyDescent="0.2">
      <c r="A49" s="207"/>
      <c r="B49" s="207"/>
      <c r="C49" s="207"/>
      <c r="D49" s="207"/>
      <c r="H49" s="326"/>
      <c r="I49" s="326"/>
      <c r="J49" s="326"/>
      <c r="K49" s="326"/>
      <c r="L49" s="326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8"/>
      <c r="AG49" s="207"/>
      <c r="AH49" s="207"/>
      <c r="AI49" s="207"/>
      <c r="AJ49" s="208"/>
      <c r="AK49" s="207"/>
      <c r="AL49" s="207"/>
      <c r="AM49" s="207"/>
      <c r="AN49" s="208"/>
      <c r="AO49" s="207"/>
      <c r="AP49" s="207"/>
      <c r="AQ49" s="207"/>
      <c r="AR49" s="208"/>
      <c r="AS49" s="207"/>
      <c r="AT49" s="207"/>
      <c r="AU49" s="207"/>
      <c r="AV49" s="208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326"/>
      <c r="BM49" s="326"/>
      <c r="BN49" s="326"/>
    </row>
    <row r="50" spans="1:66" s="265" customFormat="1" x14ac:dyDescent="0.2">
      <c r="A50" s="207"/>
      <c r="B50" s="207"/>
      <c r="C50" s="207"/>
      <c r="D50" s="207"/>
      <c r="H50" s="326"/>
      <c r="I50" s="326"/>
      <c r="J50" s="326"/>
      <c r="K50" s="326"/>
      <c r="L50" s="326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8"/>
      <c r="AG50" s="207"/>
      <c r="AH50" s="207"/>
      <c r="AI50" s="207"/>
      <c r="AJ50" s="208"/>
      <c r="AK50" s="207"/>
      <c r="AL50" s="207"/>
      <c r="AM50" s="207"/>
      <c r="AN50" s="208"/>
      <c r="AO50" s="207"/>
      <c r="AP50" s="207"/>
      <c r="AQ50" s="207"/>
      <c r="AR50" s="208"/>
      <c r="AS50" s="207"/>
      <c r="AT50" s="207"/>
      <c r="AU50" s="207"/>
      <c r="AV50" s="208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326"/>
      <c r="BM50" s="326"/>
      <c r="BN50" s="326"/>
    </row>
    <row r="51" spans="1:66" s="265" customFormat="1" x14ac:dyDescent="0.2">
      <c r="A51" s="207"/>
      <c r="B51" s="207"/>
      <c r="C51" s="207"/>
      <c r="D51" s="207"/>
      <c r="H51" s="326"/>
      <c r="I51" s="326"/>
      <c r="J51" s="326"/>
      <c r="K51" s="326"/>
      <c r="L51" s="326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7"/>
      <c r="AF51" s="208"/>
      <c r="AG51" s="207"/>
      <c r="AH51" s="207"/>
      <c r="AI51" s="207"/>
      <c r="AJ51" s="208"/>
      <c r="AK51" s="207"/>
      <c r="AL51" s="207"/>
      <c r="AM51" s="207"/>
      <c r="AN51" s="208"/>
      <c r="AO51" s="207"/>
      <c r="AP51" s="207"/>
      <c r="AQ51" s="207"/>
      <c r="AR51" s="208"/>
      <c r="AS51" s="207"/>
      <c r="AT51" s="207"/>
      <c r="AU51" s="207"/>
      <c r="AV51" s="208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  <c r="BI51" s="207"/>
      <c r="BJ51" s="207"/>
      <c r="BK51" s="207"/>
      <c r="BL51" s="326"/>
      <c r="BM51" s="326"/>
      <c r="BN51" s="326"/>
    </row>
    <row r="52" spans="1:66" s="265" customFormat="1" x14ac:dyDescent="0.2">
      <c r="A52" s="207"/>
      <c r="B52" s="207"/>
      <c r="C52" s="207"/>
      <c r="D52" s="207"/>
      <c r="H52" s="326"/>
      <c r="I52" s="326"/>
      <c r="J52" s="326"/>
      <c r="K52" s="326"/>
      <c r="L52" s="326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8"/>
      <c r="AG52" s="207"/>
      <c r="AH52" s="207"/>
      <c r="AI52" s="207"/>
      <c r="AJ52" s="208"/>
      <c r="AK52" s="207"/>
      <c r="AL52" s="207"/>
      <c r="AM52" s="207"/>
      <c r="AN52" s="208"/>
      <c r="AO52" s="207"/>
      <c r="AP52" s="207"/>
      <c r="AQ52" s="207"/>
      <c r="AR52" s="208"/>
      <c r="AS52" s="207"/>
      <c r="AT52" s="207"/>
      <c r="AU52" s="207"/>
      <c r="AV52" s="208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  <c r="BI52" s="207"/>
      <c r="BJ52" s="207"/>
      <c r="BK52" s="207"/>
      <c r="BL52" s="326"/>
      <c r="BM52" s="326"/>
      <c r="BN52" s="326"/>
    </row>
    <row r="53" spans="1:66" s="265" customFormat="1" x14ac:dyDescent="0.2">
      <c r="A53" s="207"/>
      <c r="B53" s="207"/>
      <c r="C53" s="207"/>
      <c r="D53" s="207"/>
      <c r="H53" s="326"/>
      <c r="I53" s="326"/>
      <c r="J53" s="326"/>
      <c r="K53" s="326"/>
      <c r="L53" s="326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8"/>
      <c r="AG53" s="207"/>
      <c r="AH53" s="207"/>
      <c r="AI53" s="207"/>
      <c r="AJ53" s="208"/>
      <c r="AK53" s="207"/>
      <c r="AL53" s="207"/>
      <c r="AM53" s="207"/>
      <c r="AN53" s="208"/>
      <c r="AO53" s="207"/>
      <c r="AP53" s="207"/>
      <c r="AQ53" s="207"/>
      <c r="AR53" s="208"/>
      <c r="AS53" s="207"/>
      <c r="AT53" s="207"/>
      <c r="AU53" s="207"/>
      <c r="AV53" s="208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  <c r="BI53" s="207"/>
      <c r="BJ53" s="207"/>
      <c r="BK53" s="207"/>
      <c r="BL53" s="326"/>
      <c r="BM53" s="326"/>
      <c r="BN53" s="326"/>
    </row>
    <row r="54" spans="1:66" s="265" customFormat="1" x14ac:dyDescent="0.2">
      <c r="A54" s="207"/>
      <c r="B54" s="207"/>
      <c r="C54" s="207"/>
      <c r="D54" s="207"/>
      <c r="H54" s="326"/>
      <c r="I54" s="326"/>
      <c r="J54" s="326"/>
      <c r="K54" s="326"/>
      <c r="L54" s="326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7"/>
      <c r="Z54" s="207"/>
      <c r="AA54" s="207"/>
      <c r="AB54" s="207"/>
      <c r="AC54" s="207"/>
      <c r="AD54" s="207"/>
      <c r="AE54" s="207"/>
      <c r="AF54" s="208"/>
      <c r="AG54" s="207"/>
      <c r="AH54" s="207"/>
      <c r="AI54" s="207"/>
      <c r="AJ54" s="208"/>
      <c r="AK54" s="207"/>
      <c r="AL54" s="207"/>
      <c r="AM54" s="207"/>
      <c r="AN54" s="208"/>
      <c r="AO54" s="207"/>
      <c r="AP54" s="207"/>
      <c r="AQ54" s="207"/>
      <c r="AR54" s="208"/>
      <c r="AS54" s="207"/>
      <c r="AT54" s="207"/>
      <c r="AU54" s="207"/>
      <c r="AV54" s="208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  <c r="BI54" s="207"/>
      <c r="BJ54" s="207"/>
      <c r="BK54" s="207"/>
      <c r="BL54" s="326"/>
      <c r="BM54" s="326"/>
      <c r="BN54" s="326"/>
    </row>
    <row r="55" spans="1:66" s="265" customFormat="1" x14ac:dyDescent="0.2">
      <c r="A55" s="207"/>
      <c r="B55" s="207"/>
      <c r="C55" s="207"/>
      <c r="D55" s="207"/>
      <c r="H55" s="326"/>
      <c r="I55" s="326"/>
      <c r="J55" s="326"/>
      <c r="K55" s="326"/>
      <c r="L55" s="326"/>
      <c r="M55" s="207"/>
      <c r="N55" s="207"/>
      <c r="O55" s="207"/>
      <c r="P55" s="207"/>
      <c r="Q55" s="207"/>
      <c r="R55" s="207"/>
      <c r="S55" s="207"/>
      <c r="T55" s="207"/>
      <c r="U55" s="207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8"/>
      <c r="AG55" s="207"/>
      <c r="AH55" s="207"/>
      <c r="AI55" s="207"/>
      <c r="AJ55" s="208"/>
      <c r="AK55" s="207"/>
      <c r="AL55" s="207"/>
      <c r="AM55" s="207"/>
      <c r="AN55" s="208"/>
      <c r="AO55" s="207"/>
      <c r="AP55" s="207"/>
      <c r="AQ55" s="207"/>
      <c r="AR55" s="208"/>
      <c r="AS55" s="207"/>
      <c r="AT55" s="207"/>
      <c r="AU55" s="207"/>
      <c r="AV55" s="208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  <c r="BI55" s="207"/>
      <c r="BJ55" s="207"/>
      <c r="BK55" s="207"/>
      <c r="BL55" s="326"/>
      <c r="BM55" s="326"/>
      <c r="BN55" s="326"/>
    </row>
    <row r="56" spans="1:66" s="265" customFormat="1" x14ac:dyDescent="0.2">
      <c r="A56" s="207"/>
      <c r="B56" s="207"/>
      <c r="C56" s="207"/>
      <c r="D56" s="207"/>
      <c r="H56" s="326"/>
      <c r="I56" s="326"/>
      <c r="J56" s="326"/>
      <c r="K56" s="326"/>
      <c r="L56" s="326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208"/>
      <c r="AG56" s="207"/>
      <c r="AH56" s="207"/>
      <c r="AI56" s="207"/>
      <c r="AJ56" s="208"/>
      <c r="AK56" s="207"/>
      <c r="AL56" s="207"/>
      <c r="AM56" s="207"/>
      <c r="AN56" s="208"/>
      <c r="AO56" s="207"/>
      <c r="AP56" s="207"/>
      <c r="AQ56" s="207"/>
      <c r="AR56" s="208"/>
      <c r="AS56" s="207"/>
      <c r="AT56" s="207"/>
      <c r="AU56" s="207"/>
      <c r="AV56" s="208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  <c r="BI56" s="207"/>
      <c r="BJ56" s="207"/>
      <c r="BK56" s="207"/>
      <c r="BL56" s="326"/>
      <c r="BM56" s="326"/>
      <c r="BN56" s="326"/>
    </row>
  </sheetData>
  <mergeCells count="121">
    <mergeCell ref="J14:J23"/>
    <mergeCell ref="I11:I12"/>
    <mergeCell ref="H11:H12"/>
    <mergeCell ref="J11:J12"/>
    <mergeCell ref="M10:P10"/>
    <mergeCell ref="R10:U10"/>
    <mergeCell ref="V10:Y10"/>
    <mergeCell ref="Z10:AC10"/>
    <mergeCell ref="M11:M12"/>
    <mergeCell ref="N11:N12"/>
    <mergeCell ref="P11:P12"/>
    <mergeCell ref="R11:R12"/>
    <mergeCell ref="S11:S12"/>
    <mergeCell ref="U11:U12"/>
    <mergeCell ref="E14:E23"/>
    <mergeCell ref="F14:F23"/>
    <mergeCell ref="G14:G23"/>
    <mergeCell ref="H14:H23"/>
    <mergeCell ref="I14:I23"/>
    <mergeCell ref="L14:L23"/>
    <mergeCell ref="Q10:Q12"/>
    <mergeCell ref="E9:L10"/>
    <mergeCell ref="AD10:AG10"/>
    <mergeCell ref="AH10:AK10"/>
    <mergeCell ref="AL10:AO10"/>
    <mergeCell ref="AP10:AS10"/>
    <mergeCell ref="V11:V12"/>
    <mergeCell ref="W11:W12"/>
    <mergeCell ref="AD11:AD12"/>
    <mergeCell ref="AE11:AE12"/>
    <mergeCell ref="AG11:AG12"/>
    <mergeCell ref="AH11:AH12"/>
    <mergeCell ref="AI11:AI12"/>
    <mergeCell ref="Y11:Y12"/>
    <mergeCell ref="Z11:Z12"/>
    <mergeCell ref="AA11:AA12"/>
    <mergeCell ref="AC11:AC12"/>
    <mergeCell ref="A11:D12"/>
    <mergeCell ref="BL10:BN10"/>
    <mergeCell ref="AT10:AW10"/>
    <mergeCell ref="AX10:BA10"/>
    <mergeCell ref="BB10:BE10"/>
    <mergeCell ref="BF10:BI10"/>
    <mergeCell ref="BJ10:BK10"/>
    <mergeCell ref="AK11:AK12"/>
    <mergeCell ref="AL11:AL12"/>
    <mergeCell ref="AM11:AM12"/>
    <mergeCell ref="E11:E12"/>
    <mergeCell ref="F11:F12"/>
    <mergeCell ref="G11:G12"/>
    <mergeCell ref="BL11:BL12"/>
    <mergeCell ref="AP11:AP12"/>
    <mergeCell ref="AQ11:AQ12"/>
    <mergeCell ref="AS11:AS12"/>
    <mergeCell ref="AT11:AT12"/>
    <mergeCell ref="AU11:AU12"/>
    <mergeCell ref="AW11:AW12"/>
    <mergeCell ref="AX11:AX12"/>
    <mergeCell ref="AY11:AY12"/>
    <mergeCell ref="BA11:BA12"/>
    <mergeCell ref="AO11:AO12"/>
    <mergeCell ref="BM11:BM12"/>
    <mergeCell ref="BN11:BN12"/>
    <mergeCell ref="BO11:BO12"/>
    <mergeCell ref="BP11:BP12"/>
    <mergeCell ref="M34:P34"/>
    <mergeCell ref="R34:U34"/>
    <mergeCell ref="V34:Y34"/>
    <mergeCell ref="Z34:AC34"/>
    <mergeCell ref="AD34:AG34"/>
    <mergeCell ref="AH34:AK34"/>
    <mergeCell ref="AL34:AO34"/>
    <mergeCell ref="AP34:AS34"/>
    <mergeCell ref="AT34:AW34"/>
    <mergeCell ref="AX34:BA34"/>
    <mergeCell ref="BB34:BE34"/>
    <mergeCell ref="BF34:BI34"/>
    <mergeCell ref="BB11:BB12"/>
    <mergeCell ref="BC11:BC12"/>
    <mergeCell ref="BE11:BE12"/>
    <mergeCell ref="BF11:BF12"/>
    <mergeCell ref="BG11:BG12"/>
    <mergeCell ref="BI11:BI12"/>
    <mergeCell ref="BJ11:BJ12"/>
    <mergeCell ref="BK11:BK12"/>
    <mergeCell ref="AX36:BA36"/>
    <mergeCell ref="BB36:BE36"/>
    <mergeCell ref="BF36:BI36"/>
    <mergeCell ref="M35:P35"/>
    <mergeCell ref="R35:U35"/>
    <mergeCell ref="V35:Y35"/>
    <mergeCell ref="Z35:AC35"/>
    <mergeCell ref="AD35:AG35"/>
    <mergeCell ref="AH35:AK35"/>
    <mergeCell ref="AL35:AO35"/>
    <mergeCell ref="AP35:AS35"/>
    <mergeCell ref="AT35:AW35"/>
    <mergeCell ref="AX35:BA35"/>
    <mergeCell ref="BB35:BE35"/>
    <mergeCell ref="BF35:BI35"/>
    <mergeCell ref="M36:P36"/>
    <mergeCell ref="R36:U36"/>
    <mergeCell ref="V36:Y36"/>
    <mergeCell ref="Z36:AC36"/>
    <mergeCell ref="AD36:AG36"/>
    <mergeCell ref="AH36:AK36"/>
    <mergeCell ref="AL36:AO36"/>
    <mergeCell ref="AP36:AS36"/>
    <mergeCell ref="AT36:AW36"/>
    <mergeCell ref="AX37:BA37"/>
    <mergeCell ref="BB37:BE37"/>
    <mergeCell ref="BF37:BI37"/>
    <mergeCell ref="M37:P37"/>
    <mergeCell ref="R37:U37"/>
    <mergeCell ref="V37:Y37"/>
    <mergeCell ref="Z37:AC37"/>
    <mergeCell ref="AD37:AG37"/>
    <mergeCell ref="AH37:AK37"/>
    <mergeCell ref="AL37:AO37"/>
    <mergeCell ref="AP37:AS37"/>
    <mergeCell ref="AT37:AW3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"/>
  <sheetViews>
    <sheetView workbookViewId="0">
      <selection activeCell="A8" sqref="A8"/>
    </sheetView>
  </sheetViews>
  <sheetFormatPr defaultColWidth="9.140625" defaultRowHeight="15" x14ac:dyDescent="0.25"/>
  <cols>
    <col min="1" max="16384" width="9.140625" style="17"/>
  </cols>
  <sheetData>
    <row r="1" spans="1:10" x14ac:dyDescent="0.25">
      <c r="A1" s="150"/>
      <c r="B1" s="149"/>
      <c r="C1" s="149"/>
      <c r="D1" s="149"/>
      <c r="E1" s="149"/>
      <c r="F1" s="149"/>
      <c r="G1" s="149"/>
      <c r="H1" s="149"/>
      <c r="I1" s="149"/>
      <c r="J1" s="149"/>
    </row>
    <row r="2" spans="1:10" ht="15.75" x14ac:dyDescent="0.25">
      <c r="A2" s="18"/>
      <c r="B2" s="149"/>
      <c r="C2" s="149"/>
      <c r="D2" s="19"/>
      <c r="E2" s="19"/>
      <c r="F2" s="19"/>
      <c r="G2" s="149"/>
      <c r="H2" s="149"/>
      <c r="I2" s="19"/>
      <c r="J2" s="19"/>
    </row>
    <row r="3" spans="1:10" ht="15.75" x14ac:dyDescent="0.25">
      <c r="A3" s="20"/>
      <c r="B3" s="21"/>
      <c r="C3" s="149"/>
      <c r="D3" s="22"/>
      <c r="E3" s="22"/>
      <c r="F3" s="22"/>
      <c r="G3" s="149"/>
      <c r="H3" s="149"/>
      <c r="I3" s="22"/>
      <c r="J3" s="22"/>
    </row>
    <row r="4" spans="1:10" x14ac:dyDescent="0.25">
      <c r="A4" s="150"/>
      <c r="B4" s="23"/>
      <c r="C4" s="23"/>
      <c r="D4" s="149"/>
      <c r="E4" s="149"/>
      <c r="F4" s="149"/>
      <c r="G4" s="149"/>
      <c r="H4" s="149"/>
      <c r="I4" s="149"/>
      <c r="J4" s="149"/>
    </row>
    <row r="5" spans="1:10" x14ac:dyDescent="0.25">
      <c r="A5" s="150"/>
      <c r="B5" s="149"/>
      <c r="C5" s="149"/>
      <c r="D5" s="149"/>
      <c r="E5" s="149"/>
      <c r="F5" s="149"/>
      <c r="G5" s="149"/>
      <c r="H5" s="149"/>
      <c r="I5" s="149"/>
      <c r="J5" s="149"/>
    </row>
    <row r="6" spans="1:10" ht="15.75" x14ac:dyDescent="0.25">
      <c r="A6" s="533" t="s">
        <v>3</v>
      </c>
      <c r="B6" s="533"/>
      <c r="C6" s="533"/>
      <c r="D6" s="533"/>
      <c r="E6" s="533"/>
      <c r="F6" s="533"/>
      <c r="G6" s="149"/>
      <c r="H6" s="149"/>
      <c r="I6" s="149"/>
      <c r="J6" s="149"/>
    </row>
    <row r="7" spans="1:10" ht="15.75" x14ac:dyDescent="0.25">
      <c r="A7" s="534" t="s">
        <v>232</v>
      </c>
      <c r="B7" s="534"/>
      <c r="C7" s="534"/>
      <c r="D7" s="534"/>
      <c r="E7" s="534"/>
      <c r="F7" s="534"/>
      <c r="G7" s="149"/>
      <c r="H7" s="149"/>
      <c r="I7" s="149"/>
      <c r="J7" s="149"/>
    </row>
    <row r="8" spans="1:10" x14ac:dyDescent="0.25">
      <c r="A8" s="24"/>
      <c r="B8" s="21"/>
      <c r="C8" s="21"/>
      <c r="D8" s="21"/>
      <c r="E8" s="21"/>
      <c r="F8" s="21"/>
      <c r="G8" s="149"/>
      <c r="H8" s="149"/>
      <c r="I8" s="149"/>
      <c r="J8" s="149"/>
    </row>
    <row r="9" spans="1:10" x14ac:dyDescent="0.25">
      <c r="A9" s="150"/>
      <c r="B9" s="149"/>
      <c r="C9" s="149"/>
      <c r="D9" s="149"/>
      <c r="E9" s="149"/>
      <c r="F9" s="149"/>
      <c r="G9" s="149"/>
      <c r="H9" s="149"/>
      <c r="I9" s="149"/>
      <c r="J9" s="149"/>
    </row>
    <row r="10" spans="1:10" ht="15" customHeight="1" x14ac:dyDescent="0.25">
      <c r="A10" s="535" t="s">
        <v>40</v>
      </c>
      <c r="B10" s="536"/>
      <c r="C10" s="536"/>
      <c r="D10" s="536"/>
      <c r="E10" s="536"/>
      <c r="F10" s="536"/>
      <c r="G10" s="536"/>
      <c r="H10" s="536"/>
      <c r="I10" s="537"/>
      <c r="J10" s="45"/>
    </row>
    <row r="11" spans="1:10" ht="15" customHeight="1" x14ac:dyDescent="0.25">
      <c r="A11" s="151" t="s">
        <v>41</v>
      </c>
      <c r="B11" s="530" t="s">
        <v>42</v>
      </c>
      <c r="C11" s="531"/>
      <c r="D11" s="531"/>
      <c r="E11" s="531"/>
      <c r="F11" s="531"/>
      <c r="G11" s="531"/>
      <c r="H11" s="531"/>
      <c r="I11" s="532"/>
      <c r="J11" s="152"/>
    </row>
    <row r="12" spans="1:10" ht="31.5" customHeight="1" x14ac:dyDescent="0.25">
      <c r="A12" s="151" t="s">
        <v>43</v>
      </c>
      <c r="B12" s="530" t="s">
        <v>44</v>
      </c>
      <c r="C12" s="531"/>
      <c r="D12" s="531"/>
      <c r="E12" s="531"/>
      <c r="F12" s="531"/>
      <c r="G12" s="531"/>
      <c r="H12" s="531"/>
      <c r="I12" s="531"/>
      <c r="J12" s="152"/>
    </row>
    <row r="13" spans="1:10" ht="30.75" customHeight="1" x14ac:dyDescent="0.25">
      <c r="A13" s="151" t="s">
        <v>45</v>
      </c>
      <c r="B13" s="530" t="s">
        <v>46</v>
      </c>
      <c r="C13" s="531"/>
      <c r="D13" s="531"/>
      <c r="E13" s="531"/>
      <c r="F13" s="531"/>
      <c r="G13" s="531"/>
      <c r="H13" s="531"/>
      <c r="I13" s="532"/>
      <c r="J13" s="152"/>
    </row>
    <row r="14" spans="1:10" x14ac:dyDescent="0.25">
      <c r="A14" s="151" t="s">
        <v>47</v>
      </c>
      <c r="B14" s="530" t="s">
        <v>48</v>
      </c>
      <c r="C14" s="531"/>
      <c r="D14" s="531"/>
      <c r="E14" s="531"/>
      <c r="F14" s="531"/>
      <c r="G14" s="531"/>
      <c r="H14" s="531"/>
      <c r="I14" s="532"/>
      <c r="J14" s="152"/>
    </row>
    <row r="15" spans="1:10" ht="35.25" customHeight="1" x14ac:dyDescent="0.25">
      <c r="A15" s="151" t="s">
        <v>49</v>
      </c>
      <c r="B15" s="527" t="s">
        <v>219</v>
      </c>
      <c r="C15" s="528"/>
      <c r="D15" s="528"/>
      <c r="E15" s="528"/>
      <c r="F15" s="528"/>
      <c r="G15" s="528"/>
      <c r="H15" s="528"/>
      <c r="I15" s="529"/>
      <c r="J15" s="152"/>
    </row>
    <row r="16" spans="1:10" ht="15" customHeight="1" x14ac:dyDescent="0.25">
      <c r="A16" s="151"/>
      <c r="B16" s="527"/>
      <c r="C16" s="528"/>
      <c r="D16" s="528"/>
      <c r="E16" s="528"/>
      <c r="F16" s="528"/>
      <c r="G16" s="528"/>
      <c r="H16" s="528"/>
      <c r="I16" s="529"/>
      <c r="J16" s="152"/>
    </row>
  </sheetData>
  <mergeCells count="9">
    <mergeCell ref="B15:I15"/>
    <mergeCell ref="B16:I16"/>
    <mergeCell ref="B13:I13"/>
    <mergeCell ref="B14:I14"/>
    <mergeCell ref="A6:F6"/>
    <mergeCell ref="A7:F7"/>
    <mergeCell ref="A10:I10"/>
    <mergeCell ref="B11:I11"/>
    <mergeCell ref="B12:I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0B7EA-E404-4B0F-882D-AA0F63B65CBD}">
  <dimension ref="A2:BH56"/>
  <sheetViews>
    <sheetView zoomScale="110" zoomScaleNormal="110" workbookViewId="0">
      <pane xSplit="4" ySplit="9" topLeftCell="E10" activePane="bottomRight" state="frozen"/>
      <selection pane="topRight" activeCell="F1" sqref="F1"/>
      <selection pane="bottomLeft" activeCell="A10" sqref="A10"/>
      <selection pane="bottomRight" activeCell="E10" sqref="E10"/>
    </sheetView>
  </sheetViews>
  <sheetFormatPr defaultColWidth="9.140625" defaultRowHeight="14.25" x14ac:dyDescent="0.2"/>
  <cols>
    <col min="1" max="1" width="13.28515625" style="208" bestFit="1" customWidth="1"/>
    <col min="2" max="2" width="63.7109375" style="207" bestFit="1" customWidth="1"/>
    <col min="3" max="3" width="18.140625" style="265" bestFit="1" customWidth="1"/>
    <col min="4" max="7" width="17.140625" style="265" customWidth="1"/>
    <col min="8" max="8" width="16.85546875" style="207" bestFit="1" customWidth="1"/>
    <col min="9" max="9" width="16.7109375" style="207" customWidth="1"/>
    <col min="10" max="10" width="16.7109375" style="207" hidden="1" customWidth="1"/>
    <col min="11" max="14" width="16.7109375" style="207" customWidth="1"/>
    <col min="15" max="15" width="16.7109375" style="207" hidden="1" customWidth="1"/>
    <col min="16" max="18" width="16.7109375" style="207" customWidth="1"/>
    <col min="19" max="19" width="16.7109375" style="207" hidden="1" customWidth="1"/>
    <col min="20" max="22" width="16.7109375" style="207" customWidth="1"/>
    <col min="23" max="23" width="16.7109375" style="207" hidden="1" customWidth="1"/>
    <col min="24" max="26" width="16.7109375" style="207" customWidth="1"/>
    <col min="27" max="27" width="16.7109375" style="207" hidden="1" customWidth="1"/>
    <col min="28" max="30" width="16.7109375" style="207" customWidth="1"/>
    <col min="31" max="31" width="16.7109375" style="207" hidden="1" customWidth="1"/>
    <col min="32" max="34" width="16.7109375" style="207" customWidth="1"/>
    <col min="35" max="35" width="16.7109375" style="207" hidden="1" customWidth="1"/>
    <col min="36" max="38" width="16.7109375" style="207" customWidth="1"/>
    <col min="39" max="39" width="16.7109375" style="207" hidden="1" customWidth="1"/>
    <col min="40" max="42" width="16.7109375" style="207" customWidth="1"/>
    <col min="43" max="43" width="16.7109375" style="207" hidden="1" customWidth="1"/>
    <col min="44" max="46" width="16.7109375" style="207" customWidth="1"/>
    <col min="47" max="47" width="16.7109375" style="207" hidden="1" customWidth="1"/>
    <col min="48" max="50" width="16.7109375" style="207" customWidth="1"/>
    <col min="51" max="51" width="16.7109375" style="207" hidden="1" customWidth="1"/>
    <col min="52" max="54" width="16.7109375" style="207" customWidth="1"/>
    <col min="55" max="55" width="16.7109375" style="207" hidden="1" customWidth="1"/>
    <col min="56" max="56" width="16.7109375" style="207" customWidth="1"/>
    <col min="57" max="58" width="16.7109375" style="207" hidden="1" customWidth="1"/>
    <col min="59" max="59" width="16.85546875" style="207" bestFit="1" customWidth="1"/>
    <col min="60" max="60" width="16.42578125" style="207" bestFit="1" customWidth="1"/>
    <col min="61" max="16384" width="9.140625" style="207"/>
  </cols>
  <sheetData>
    <row r="2" spans="1:60" ht="15" thickBot="1" x14ac:dyDescent="0.25"/>
    <row r="3" spans="1:60" ht="15" customHeight="1" thickTop="1" x14ac:dyDescent="0.2">
      <c r="H3" s="538" t="s">
        <v>161</v>
      </c>
      <c r="I3" s="539"/>
      <c r="J3" s="539"/>
      <c r="K3" s="540"/>
      <c r="L3" s="580" t="s">
        <v>230</v>
      </c>
      <c r="M3" s="571" t="s">
        <v>162</v>
      </c>
      <c r="N3" s="572"/>
      <c r="O3" s="572"/>
      <c r="P3" s="543"/>
      <c r="Q3" s="571" t="s">
        <v>163</v>
      </c>
      <c r="R3" s="574"/>
      <c r="S3" s="574"/>
      <c r="T3" s="575"/>
      <c r="U3" s="571" t="s">
        <v>164</v>
      </c>
      <c r="V3" s="574"/>
      <c r="W3" s="574"/>
      <c r="X3" s="575"/>
      <c r="Y3" s="571" t="s">
        <v>165</v>
      </c>
      <c r="Z3" s="572"/>
      <c r="AA3" s="572"/>
      <c r="AB3" s="543"/>
      <c r="AC3" s="571" t="s">
        <v>166</v>
      </c>
      <c r="AD3" s="572"/>
      <c r="AE3" s="572"/>
      <c r="AF3" s="543"/>
      <c r="AG3" s="571" t="s">
        <v>167</v>
      </c>
      <c r="AH3" s="572"/>
      <c r="AI3" s="572"/>
      <c r="AJ3" s="543"/>
      <c r="AK3" s="571" t="s">
        <v>168</v>
      </c>
      <c r="AL3" s="572"/>
      <c r="AM3" s="572"/>
      <c r="AN3" s="543"/>
      <c r="AO3" s="571" t="s">
        <v>169</v>
      </c>
      <c r="AP3" s="572"/>
      <c r="AQ3" s="572"/>
      <c r="AR3" s="543"/>
      <c r="AS3" s="571" t="s">
        <v>170</v>
      </c>
      <c r="AT3" s="572"/>
      <c r="AU3" s="572"/>
      <c r="AV3" s="543"/>
      <c r="AW3" s="571" t="s">
        <v>171</v>
      </c>
      <c r="AX3" s="572"/>
      <c r="AY3" s="572"/>
      <c r="AZ3" s="543"/>
      <c r="BA3" s="571" t="s">
        <v>172</v>
      </c>
      <c r="BB3" s="572"/>
      <c r="BC3" s="572"/>
      <c r="BD3" s="543"/>
      <c r="BE3" s="561" t="s">
        <v>181</v>
      </c>
      <c r="BF3" s="543"/>
    </row>
    <row r="4" spans="1:60" ht="15.75" customHeight="1" thickBot="1" x14ac:dyDescent="0.25">
      <c r="H4" s="541"/>
      <c r="I4" s="541"/>
      <c r="J4" s="541"/>
      <c r="K4" s="542"/>
      <c r="L4" s="581"/>
      <c r="M4" s="573"/>
      <c r="N4" s="573"/>
      <c r="O4" s="573"/>
      <c r="P4" s="544"/>
      <c r="Q4" s="576"/>
      <c r="R4" s="576"/>
      <c r="S4" s="576"/>
      <c r="T4" s="577"/>
      <c r="U4" s="576"/>
      <c r="V4" s="576"/>
      <c r="W4" s="576"/>
      <c r="X4" s="577"/>
      <c r="Y4" s="573"/>
      <c r="Z4" s="573"/>
      <c r="AA4" s="573"/>
      <c r="AB4" s="544"/>
      <c r="AC4" s="573"/>
      <c r="AD4" s="573"/>
      <c r="AE4" s="573"/>
      <c r="AF4" s="544"/>
      <c r="AG4" s="573"/>
      <c r="AH4" s="573"/>
      <c r="AI4" s="573"/>
      <c r="AJ4" s="544"/>
      <c r="AK4" s="573"/>
      <c r="AL4" s="573"/>
      <c r="AM4" s="573"/>
      <c r="AN4" s="544"/>
      <c r="AO4" s="573"/>
      <c r="AP4" s="573"/>
      <c r="AQ4" s="573"/>
      <c r="AR4" s="544"/>
      <c r="AS4" s="573"/>
      <c r="AT4" s="573"/>
      <c r="AU4" s="573"/>
      <c r="AV4" s="544"/>
      <c r="AW4" s="573"/>
      <c r="AX4" s="573"/>
      <c r="AY4" s="573"/>
      <c r="AZ4" s="544"/>
      <c r="BA4" s="573"/>
      <c r="BB4" s="573"/>
      <c r="BC4" s="573"/>
      <c r="BD4" s="544"/>
      <c r="BE4" s="562"/>
      <c r="BF4" s="544"/>
    </row>
    <row r="5" spans="1:60" ht="15" customHeight="1" thickBot="1" x14ac:dyDescent="0.25">
      <c r="C5" s="563" t="s">
        <v>155</v>
      </c>
      <c r="D5" s="565" t="s">
        <v>180</v>
      </c>
      <c r="E5" s="563" t="s">
        <v>211</v>
      </c>
      <c r="F5" s="563" t="s">
        <v>212</v>
      </c>
      <c r="G5" s="578" t="s">
        <v>213</v>
      </c>
      <c r="H5" s="568" t="s">
        <v>50</v>
      </c>
      <c r="I5" s="569" t="s">
        <v>51</v>
      </c>
      <c r="J5" s="325"/>
      <c r="K5" s="557" t="s">
        <v>52</v>
      </c>
      <c r="L5" s="581"/>
      <c r="M5" s="559" t="s">
        <v>53</v>
      </c>
      <c r="N5" s="555" t="s">
        <v>54</v>
      </c>
      <c r="O5" s="324"/>
      <c r="P5" s="557" t="s">
        <v>55</v>
      </c>
      <c r="Q5" s="559" t="s">
        <v>56</v>
      </c>
      <c r="R5" s="555" t="s">
        <v>57</v>
      </c>
      <c r="S5" s="324"/>
      <c r="T5" s="557" t="s">
        <v>58</v>
      </c>
      <c r="U5" s="559" t="s">
        <v>59</v>
      </c>
      <c r="V5" s="555" t="s">
        <v>60</v>
      </c>
      <c r="W5" s="324"/>
      <c r="X5" s="557" t="s">
        <v>61</v>
      </c>
      <c r="Y5" s="559" t="s">
        <v>62</v>
      </c>
      <c r="Z5" s="555" t="s">
        <v>63</v>
      </c>
      <c r="AA5" s="324"/>
      <c r="AB5" s="557" t="s">
        <v>64</v>
      </c>
      <c r="AC5" s="559" t="s">
        <v>65</v>
      </c>
      <c r="AD5" s="555" t="s">
        <v>66</v>
      </c>
      <c r="AE5" s="324"/>
      <c r="AF5" s="557" t="s">
        <v>67</v>
      </c>
      <c r="AG5" s="559" t="s">
        <v>68</v>
      </c>
      <c r="AH5" s="555" t="s">
        <v>69</v>
      </c>
      <c r="AI5" s="324"/>
      <c r="AJ5" s="557" t="s">
        <v>70</v>
      </c>
      <c r="AK5" s="559" t="s">
        <v>71</v>
      </c>
      <c r="AL5" s="555" t="s">
        <v>72</v>
      </c>
      <c r="AM5" s="324"/>
      <c r="AN5" s="557" t="s">
        <v>73</v>
      </c>
      <c r="AO5" s="559" t="s">
        <v>74</v>
      </c>
      <c r="AP5" s="555" t="s">
        <v>75</v>
      </c>
      <c r="AQ5" s="324"/>
      <c r="AR5" s="557" t="s">
        <v>76</v>
      </c>
      <c r="AS5" s="559" t="s">
        <v>77</v>
      </c>
      <c r="AT5" s="555" t="s">
        <v>78</v>
      </c>
      <c r="AU5" s="324"/>
      <c r="AV5" s="557" t="s">
        <v>79</v>
      </c>
      <c r="AW5" s="559" t="s">
        <v>80</v>
      </c>
      <c r="AX5" s="555" t="s">
        <v>81</v>
      </c>
      <c r="AY5" s="324"/>
      <c r="AZ5" s="557" t="s">
        <v>82</v>
      </c>
      <c r="BA5" s="559" t="s">
        <v>83</v>
      </c>
      <c r="BB5" s="555" t="s">
        <v>84</v>
      </c>
      <c r="BC5" s="324"/>
      <c r="BD5" s="557" t="s">
        <v>85</v>
      </c>
      <c r="BE5" s="549" t="s">
        <v>86</v>
      </c>
      <c r="BF5" s="552" t="s">
        <v>87</v>
      </c>
      <c r="BG5" s="554" t="s">
        <v>88</v>
      </c>
    </row>
    <row r="6" spans="1:60" ht="15.75" customHeight="1" thickBot="1" x14ac:dyDescent="0.3">
      <c r="A6" s="547" t="s">
        <v>3</v>
      </c>
      <c r="B6" s="547"/>
      <c r="C6" s="563"/>
      <c r="D6" s="566"/>
      <c r="E6" s="563"/>
      <c r="F6" s="563"/>
      <c r="G6" s="579"/>
      <c r="H6" s="560"/>
      <c r="I6" s="570"/>
      <c r="J6" s="325"/>
      <c r="K6" s="558"/>
      <c r="L6" s="581"/>
      <c r="M6" s="560"/>
      <c r="N6" s="556"/>
      <c r="O6" s="323"/>
      <c r="P6" s="558"/>
      <c r="Q6" s="560"/>
      <c r="R6" s="556"/>
      <c r="S6" s="323"/>
      <c r="T6" s="558"/>
      <c r="U6" s="560"/>
      <c r="V6" s="556"/>
      <c r="W6" s="323"/>
      <c r="X6" s="558"/>
      <c r="Y6" s="560"/>
      <c r="Z6" s="556"/>
      <c r="AA6" s="323"/>
      <c r="AB6" s="558"/>
      <c r="AC6" s="560"/>
      <c r="AD6" s="556"/>
      <c r="AE6" s="323"/>
      <c r="AF6" s="558"/>
      <c r="AG6" s="560"/>
      <c r="AH6" s="556"/>
      <c r="AI6" s="323"/>
      <c r="AJ6" s="558"/>
      <c r="AK6" s="560"/>
      <c r="AL6" s="556"/>
      <c r="AM6" s="323"/>
      <c r="AN6" s="558"/>
      <c r="AO6" s="560"/>
      <c r="AP6" s="556"/>
      <c r="AQ6" s="323"/>
      <c r="AR6" s="558"/>
      <c r="AS6" s="560"/>
      <c r="AT6" s="556"/>
      <c r="AU6" s="323"/>
      <c r="AV6" s="558"/>
      <c r="AW6" s="560"/>
      <c r="AX6" s="556"/>
      <c r="AY6" s="323"/>
      <c r="AZ6" s="558"/>
      <c r="BA6" s="560"/>
      <c r="BB6" s="556"/>
      <c r="BC6" s="323"/>
      <c r="BD6" s="558"/>
      <c r="BE6" s="550"/>
      <c r="BF6" s="553"/>
      <c r="BG6" s="554"/>
    </row>
    <row r="7" spans="1:60" ht="16.5" thickBot="1" x14ac:dyDescent="0.3">
      <c r="A7" s="548" t="s">
        <v>179</v>
      </c>
      <c r="B7" s="548"/>
      <c r="C7" s="563"/>
      <c r="D7" s="566"/>
      <c r="E7" s="563"/>
      <c r="F7" s="563"/>
      <c r="G7" s="579"/>
      <c r="H7" s="560"/>
      <c r="I7" s="570"/>
      <c r="J7" s="325"/>
      <c r="K7" s="558"/>
      <c r="L7" s="581"/>
      <c r="M7" s="560"/>
      <c r="N7" s="556"/>
      <c r="O7" s="323"/>
      <c r="P7" s="558"/>
      <c r="Q7" s="560"/>
      <c r="R7" s="556"/>
      <c r="S7" s="323"/>
      <c r="T7" s="558"/>
      <c r="U7" s="560"/>
      <c r="V7" s="556"/>
      <c r="W7" s="323"/>
      <c r="X7" s="558"/>
      <c r="Y7" s="560"/>
      <c r="Z7" s="556"/>
      <c r="AA7" s="323"/>
      <c r="AB7" s="558"/>
      <c r="AC7" s="560"/>
      <c r="AD7" s="556"/>
      <c r="AE7" s="323"/>
      <c r="AF7" s="558"/>
      <c r="AG7" s="560"/>
      <c r="AH7" s="556"/>
      <c r="AI7" s="323"/>
      <c r="AJ7" s="558"/>
      <c r="AK7" s="560"/>
      <c r="AL7" s="556"/>
      <c r="AM7" s="323"/>
      <c r="AN7" s="558"/>
      <c r="AO7" s="560"/>
      <c r="AP7" s="556"/>
      <c r="AQ7" s="323"/>
      <c r="AR7" s="558"/>
      <c r="AS7" s="560"/>
      <c r="AT7" s="556"/>
      <c r="AU7" s="323"/>
      <c r="AV7" s="558"/>
      <c r="AW7" s="560"/>
      <c r="AX7" s="556"/>
      <c r="AY7" s="323"/>
      <c r="AZ7" s="558"/>
      <c r="BA7" s="560"/>
      <c r="BB7" s="556"/>
      <c r="BC7" s="323"/>
      <c r="BD7" s="558"/>
      <c r="BE7" s="550"/>
      <c r="BF7" s="553"/>
      <c r="BG7" s="554"/>
    </row>
    <row r="8" spans="1:60" ht="15.75" customHeight="1" thickBot="1" x14ac:dyDescent="0.25">
      <c r="C8" s="563"/>
      <c r="D8" s="566"/>
      <c r="E8" s="563"/>
      <c r="F8" s="563"/>
      <c r="G8" s="579"/>
      <c r="H8" s="560"/>
      <c r="I8" s="570"/>
      <c r="J8" s="325"/>
      <c r="K8" s="558"/>
      <c r="L8" s="581"/>
      <c r="M8" s="560"/>
      <c r="N8" s="556"/>
      <c r="O8" s="323"/>
      <c r="P8" s="558"/>
      <c r="Q8" s="560"/>
      <c r="R8" s="556"/>
      <c r="S8" s="323"/>
      <c r="T8" s="558"/>
      <c r="U8" s="560"/>
      <c r="V8" s="556"/>
      <c r="W8" s="323"/>
      <c r="X8" s="558"/>
      <c r="Y8" s="560"/>
      <c r="Z8" s="556"/>
      <c r="AA8" s="323"/>
      <c r="AB8" s="558"/>
      <c r="AC8" s="560"/>
      <c r="AD8" s="556"/>
      <c r="AE8" s="323"/>
      <c r="AF8" s="558"/>
      <c r="AG8" s="560"/>
      <c r="AH8" s="556"/>
      <c r="AI8" s="323"/>
      <c r="AJ8" s="558"/>
      <c r="AK8" s="560"/>
      <c r="AL8" s="556"/>
      <c r="AM8" s="323"/>
      <c r="AN8" s="558"/>
      <c r="AO8" s="560"/>
      <c r="AP8" s="556"/>
      <c r="AQ8" s="323"/>
      <c r="AR8" s="558"/>
      <c r="AS8" s="560"/>
      <c r="AT8" s="556"/>
      <c r="AU8" s="323"/>
      <c r="AV8" s="558"/>
      <c r="AW8" s="560"/>
      <c r="AX8" s="556"/>
      <c r="AY8" s="323"/>
      <c r="AZ8" s="558"/>
      <c r="BA8" s="560"/>
      <c r="BB8" s="556"/>
      <c r="BC8" s="323"/>
      <c r="BD8" s="558"/>
      <c r="BE8" s="550"/>
      <c r="BF8" s="553"/>
      <c r="BG8" s="554"/>
    </row>
    <row r="9" spans="1:60" ht="27" customHeight="1" thickBot="1" x14ac:dyDescent="0.25">
      <c r="A9" s="26" t="s">
        <v>90</v>
      </c>
      <c r="B9" s="26" t="s">
        <v>91</v>
      </c>
      <c r="C9" s="564"/>
      <c r="D9" s="567"/>
      <c r="E9" s="564"/>
      <c r="F9" s="564"/>
      <c r="G9" s="579"/>
      <c r="H9" s="560"/>
      <c r="I9" s="555"/>
      <c r="J9" s="324"/>
      <c r="K9" s="558"/>
      <c r="L9" s="582"/>
      <c r="M9" s="560"/>
      <c r="N9" s="556"/>
      <c r="O9" s="323"/>
      <c r="P9" s="558"/>
      <c r="Q9" s="560"/>
      <c r="R9" s="556"/>
      <c r="S9" s="323"/>
      <c r="T9" s="558"/>
      <c r="U9" s="560"/>
      <c r="V9" s="556"/>
      <c r="W9" s="323"/>
      <c r="X9" s="558"/>
      <c r="Y9" s="560"/>
      <c r="Z9" s="556"/>
      <c r="AA9" s="323"/>
      <c r="AB9" s="558"/>
      <c r="AC9" s="560"/>
      <c r="AD9" s="556"/>
      <c r="AE9" s="323"/>
      <c r="AF9" s="558"/>
      <c r="AG9" s="560"/>
      <c r="AH9" s="556"/>
      <c r="AI9" s="323"/>
      <c r="AJ9" s="558"/>
      <c r="AK9" s="560"/>
      <c r="AL9" s="556"/>
      <c r="AM9" s="323"/>
      <c r="AN9" s="558"/>
      <c r="AO9" s="560"/>
      <c r="AP9" s="556"/>
      <c r="AQ9" s="323"/>
      <c r="AR9" s="558"/>
      <c r="AS9" s="560"/>
      <c r="AT9" s="556"/>
      <c r="AU9" s="323"/>
      <c r="AV9" s="558"/>
      <c r="AW9" s="560"/>
      <c r="AX9" s="556"/>
      <c r="AY9" s="323"/>
      <c r="AZ9" s="558"/>
      <c r="BA9" s="560"/>
      <c r="BB9" s="556"/>
      <c r="BC9" s="323"/>
      <c r="BD9" s="558"/>
      <c r="BE9" s="551"/>
      <c r="BF9" s="553"/>
      <c r="BG9" s="554"/>
    </row>
    <row r="10" spans="1:60" s="9" customFormat="1" ht="15" x14ac:dyDescent="0.25">
      <c r="A10" s="82"/>
      <c r="B10" s="83" t="s">
        <v>92</v>
      </c>
      <c r="C10" s="317"/>
      <c r="D10" s="84"/>
      <c r="E10" s="436"/>
      <c r="F10" s="436"/>
      <c r="G10" s="436"/>
      <c r="H10" s="85"/>
      <c r="I10" s="86"/>
      <c r="J10" s="86"/>
      <c r="K10" s="87"/>
      <c r="L10" s="86"/>
      <c r="M10" s="85"/>
      <c r="N10" s="86"/>
      <c r="O10" s="86"/>
      <c r="P10" s="87"/>
      <c r="Q10" s="85"/>
      <c r="R10" s="86"/>
      <c r="S10" s="86"/>
      <c r="T10" s="87"/>
      <c r="U10" s="85"/>
      <c r="V10" s="86"/>
      <c r="W10" s="86"/>
      <c r="X10" s="87"/>
      <c r="Y10" s="85"/>
      <c r="Z10" s="86"/>
      <c r="AA10" s="86"/>
      <c r="AB10" s="87"/>
      <c r="AC10" s="85"/>
      <c r="AD10" s="86"/>
      <c r="AE10" s="86"/>
      <c r="AF10" s="87"/>
      <c r="AG10" s="85"/>
      <c r="AH10" s="86"/>
      <c r="AI10" s="86"/>
      <c r="AJ10" s="87"/>
      <c r="AK10" s="85"/>
      <c r="AL10" s="86"/>
      <c r="AM10" s="86"/>
      <c r="AN10" s="87"/>
      <c r="AO10" s="85"/>
      <c r="AP10" s="86"/>
      <c r="AQ10" s="86"/>
      <c r="AR10" s="87"/>
      <c r="AS10" s="85"/>
      <c r="AT10" s="86"/>
      <c r="AU10" s="86"/>
      <c r="AV10" s="87"/>
      <c r="AW10" s="85"/>
      <c r="AX10" s="86"/>
      <c r="AY10" s="86"/>
      <c r="AZ10" s="87"/>
      <c r="BA10" s="85"/>
      <c r="BB10" s="86"/>
      <c r="BC10" s="86"/>
      <c r="BD10" s="87"/>
      <c r="BE10" s="93"/>
      <c r="BF10" s="93"/>
      <c r="BG10" s="86"/>
      <c r="BH10" s="209"/>
    </row>
    <row r="11" spans="1:60" ht="14.25" customHeight="1" x14ac:dyDescent="0.2">
      <c r="A11" s="154">
        <v>670</v>
      </c>
      <c r="B11" s="315" t="s">
        <v>187</v>
      </c>
      <c r="C11" s="322" t="s">
        <v>92</v>
      </c>
      <c r="D11" s="321">
        <f>SUM(H11+M11+Q11+U11+Y11+AC11+AG11+AK11+AO11+AS11+AW11+BA11)+L11</f>
        <v>600000</v>
      </c>
      <c r="E11" s="322" t="s">
        <v>214</v>
      </c>
      <c r="F11" s="322" t="s">
        <v>215</v>
      </c>
      <c r="G11" s="322" t="s">
        <v>216</v>
      </c>
      <c r="H11" s="320"/>
      <c r="I11" s="311"/>
      <c r="J11" s="310"/>
      <c r="K11" s="319"/>
      <c r="L11" s="448">
        <f>SUM(I11)-(H11)</f>
        <v>0</v>
      </c>
      <c r="M11" s="320"/>
      <c r="N11" s="311"/>
      <c r="O11" s="310"/>
      <c r="P11" s="319"/>
      <c r="Q11" s="320"/>
      <c r="R11" s="311"/>
      <c r="S11" s="310"/>
      <c r="T11" s="319"/>
      <c r="U11" s="320">
        <v>600000</v>
      </c>
      <c r="V11" s="311"/>
      <c r="W11" s="310"/>
      <c r="X11" s="319"/>
      <c r="Y11" s="320"/>
      <c r="Z11" s="311"/>
      <c r="AA11" s="310"/>
      <c r="AB11" s="319"/>
      <c r="AC11" s="320"/>
      <c r="AD11" s="311"/>
      <c r="AE11" s="310"/>
      <c r="AF11" s="319"/>
      <c r="AG11" s="320"/>
      <c r="AH11" s="311"/>
      <c r="AI11" s="310"/>
      <c r="AJ11" s="319"/>
      <c r="AK11" s="320"/>
      <c r="AL11" s="311"/>
      <c r="AM11" s="310"/>
      <c r="AN11" s="319"/>
      <c r="AO11" s="320"/>
      <c r="AP11" s="311"/>
      <c r="AQ11" s="310"/>
      <c r="AR11" s="319"/>
      <c r="AS11" s="320"/>
      <c r="AT11" s="311"/>
      <c r="AU11" s="310"/>
      <c r="AV11" s="319"/>
      <c r="AW11" s="320"/>
      <c r="AX11" s="311"/>
      <c r="AY11" s="310"/>
      <c r="AZ11" s="319"/>
      <c r="BA11" s="320"/>
      <c r="BB11" s="311"/>
      <c r="BC11" s="310"/>
      <c r="BD11" s="319"/>
      <c r="BE11" s="101"/>
      <c r="BF11" s="98"/>
      <c r="BG11" s="318">
        <f>SUM(H11,M11,Q11,U11,Y11,AC11,AG11,AK11,AO11,AS11,AW11,BA11)+L11</f>
        <v>600000</v>
      </c>
      <c r="BH11" s="209"/>
    </row>
    <row r="12" spans="1:60" ht="14.25" customHeight="1" x14ac:dyDescent="0.2">
      <c r="A12" s="154">
        <v>672</v>
      </c>
      <c r="B12" s="315" t="s">
        <v>188</v>
      </c>
      <c r="C12" s="322" t="s">
        <v>92</v>
      </c>
      <c r="D12" s="321">
        <f t="shared" ref="D12:D36" si="0">SUM(H12+M12+Q12+U12+Y12+AC12+AG12+AK12+AO12+AS12+AW12+BA12)+L12</f>
        <v>1976500</v>
      </c>
      <c r="E12" s="322" t="s">
        <v>214</v>
      </c>
      <c r="F12" s="322" t="s">
        <v>215</v>
      </c>
      <c r="G12" s="322" t="s">
        <v>216</v>
      </c>
      <c r="H12" s="320"/>
      <c r="I12" s="311"/>
      <c r="J12" s="310"/>
      <c r="K12" s="319"/>
      <c r="L12" s="448">
        <f t="shared" ref="L12:L36" si="1">SUM(I12)-(H12)</f>
        <v>0</v>
      </c>
      <c r="M12" s="320">
        <v>1976500</v>
      </c>
      <c r="N12" s="311"/>
      <c r="O12" s="310"/>
      <c r="P12" s="319"/>
      <c r="Q12" s="320"/>
      <c r="R12" s="311"/>
      <c r="S12" s="310"/>
      <c r="T12" s="319"/>
      <c r="U12" s="320"/>
      <c r="V12" s="311"/>
      <c r="W12" s="310"/>
      <c r="X12" s="319"/>
      <c r="Y12" s="320"/>
      <c r="Z12" s="311"/>
      <c r="AA12" s="310"/>
      <c r="AB12" s="319"/>
      <c r="AC12" s="320"/>
      <c r="AD12" s="311"/>
      <c r="AE12" s="310"/>
      <c r="AF12" s="319"/>
      <c r="AG12" s="320"/>
      <c r="AH12" s="311"/>
      <c r="AI12" s="310"/>
      <c r="AJ12" s="319"/>
      <c r="AK12" s="320"/>
      <c r="AL12" s="311"/>
      <c r="AM12" s="310"/>
      <c r="AN12" s="319"/>
      <c r="AO12" s="320"/>
      <c r="AP12" s="311"/>
      <c r="AQ12" s="310"/>
      <c r="AR12" s="319"/>
      <c r="AS12" s="320"/>
      <c r="AT12" s="311"/>
      <c r="AU12" s="310"/>
      <c r="AV12" s="319"/>
      <c r="AW12" s="320"/>
      <c r="AX12" s="311"/>
      <c r="AY12" s="310"/>
      <c r="AZ12" s="319"/>
      <c r="BA12" s="320"/>
      <c r="BB12" s="311"/>
      <c r="BC12" s="310"/>
      <c r="BD12" s="319"/>
      <c r="BE12" s="101">
        <v>0</v>
      </c>
      <c r="BF12" s="98">
        <v>0</v>
      </c>
      <c r="BG12" s="318">
        <f t="shared" ref="BG12:BG36" si="2">SUM(H12,M12,Q12,U12,Y12,AC12,AG12,AK12,AO12,AS12,AW12,BA12)+L12</f>
        <v>1976500</v>
      </c>
      <c r="BH12" s="209"/>
    </row>
    <row r="13" spans="1:60" ht="14.25" customHeight="1" x14ac:dyDescent="0.2">
      <c r="A13" s="154">
        <v>673</v>
      </c>
      <c r="B13" s="315" t="s">
        <v>189</v>
      </c>
      <c r="C13" s="322" t="s">
        <v>92</v>
      </c>
      <c r="D13" s="321">
        <f t="shared" si="0"/>
        <v>1500000</v>
      </c>
      <c r="E13" s="322" t="s">
        <v>214</v>
      </c>
      <c r="F13" s="322" t="s">
        <v>215</v>
      </c>
      <c r="G13" s="322" t="s">
        <v>216</v>
      </c>
      <c r="H13" s="320"/>
      <c r="I13" s="311"/>
      <c r="J13" s="310"/>
      <c r="K13" s="319"/>
      <c r="L13" s="448">
        <f t="shared" si="1"/>
        <v>0</v>
      </c>
      <c r="M13" s="320">
        <v>1500000</v>
      </c>
      <c r="N13" s="311"/>
      <c r="O13" s="310"/>
      <c r="P13" s="319"/>
      <c r="Q13" s="320"/>
      <c r="R13" s="311"/>
      <c r="S13" s="310"/>
      <c r="T13" s="319"/>
      <c r="U13" s="320"/>
      <c r="V13" s="311"/>
      <c r="W13" s="310"/>
      <c r="X13" s="319"/>
      <c r="Y13" s="320"/>
      <c r="Z13" s="311"/>
      <c r="AA13" s="310"/>
      <c r="AB13" s="319"/>
      <c r="AC13" s="320"/>
      <c r="AD13" s="311"/>
      <c r="AE13" s="310"/>
      <c r="AF13" s="319"/>
      <c r="AG13" s="320"/>
      <c r="AH13" s="311"/>
      <c r="AI13" s="310"/>
      <c r="AJ13" s="319"/>
      <c r="AK13" s="320"/>
      <c r="AL13" s="311"/>
      <c r="AM13" s="310"/>
      <c r="AN13" s="319"/>
      <c r="AO13" s="320"/>
      <c r="AP13" s="311"/>
      <c r="AQ13" s="310"/>
      <c r="AR13" s="319"/>
      <c r="AS13" s="320"/>
      <c r="AT13" s="311"/>
      <c r="AU13" s="310"/>
      <c r="AV13" s="319"/>
      <c r="AW13" s="320"/>
      <c r="AX13" s="311"/>
      <c r="AY13" s="310"/>
      <c r="AZ13" s="319"/>
      <c r="BA13" s="320"/>
      <c r="BB13" s="311"/>
      <c r="BC13" s="310"/>
      <c r="BD13" s="319"/>
      <c r="BE13" s="101">
        <v>0</v>
      </c>
      <c r="BF13" s="98">
        <v>0</v>
      </c>
      <c r="BG13" s="318">
        <f t="shared" si="2"/>
        <v>1500000</v>
      </c>
      <c r="BH13" s="209"/>
    </row>
    <row r="14" spans="1:60" ht="14.25" customHeight="1" x14ac:dyDescent="0.2">
      <c r="A14" s="154">
        <v>674</v>
      </c>
      <c r="B14" s="315" t="s">
        <v>190</v>
      </c>
      <c r="C14" s="322" t="s">
        <v>92</v>
      </c>
      <c r="D14" s="321">
        <f t="shared" si="0"/>
        <v>513400</v>
      </c>
      <c r="E14" s="322" t="s">
        <v>214</v>
      </c>
      <c r="F14" s="322" t="s">
        <v>215</v>
      </c>
      <c r="G14" s="322" t="s">
        <v>216</v>
      </c>
      <c r="H14" s="320"/>
      <c r="I14" s="311"/>
      <c r="J14" s="310"/>
      <c r="K14" s="319"/>
      <c r="L14" s="448">
        <f t="shared" si="1"/>
        <v>0</v>
      </c>
      <c r="M14" s="320"/>
      <c r="N14" s="311"/>
      <c r="O14" s="310"/>
      <c r="P14" s="319"/>
      <c r="Q14" s="320"/>
      <c r="R14" s="311"/>
      <c r="S14" s="310"/>
      <c r="T14" s="319"/>
      <c r="U14" s="320"/>
      <c r="V14" s="311"/>
      <c r="W14" s="310"/>
      <c r="X14" s="319"/>
      <c r="Y14" s="320">
        <v>513400</v>
      </c>
      <c r="Z14" s="311"/>
      <c r="AA14" s="310"/>
      <c r="AB14" s="319"/>
      <c r="AC14" s="320"/>
      <c r="AD14" s="311"/>
      <c r="AE14" s="310"/>
      <c r="AF14" s="319"/>
      <c r="AG14" s="320"/>
      <c r="AH14" s="311"/>
      <c r="AI14" s="310"/>
      <c r="AJ14" s="319"/>
      <c r="AK14" s="320"/>
      <c r="AL14" s="311"/>
      <c r="AM14" s="310"/>
      <c r="AN14" s="319"/>
      <c r="AO14" s="320"/>
      <c r="AP14" s="311"/>
      <c r="AQ14" s="310"/>
      <c r="AR14" s="319"/>
      <c r="AS14" s="320"/>
      <c r="AT14" s="311"/>
      <c r="AU14" s="310"/>
      <c r="AV14" s="319"/>
      <c r="AW14" s="320"/>
      <c r="AX14" s="311"/>
      <c r="AY14" s="310"/>
      <c r="AZ14" s="319"/>
      <c r="BA14" s="320"/>
      <c r="BB14" s="311"/>
      <c r="BC14" s="310"/>
      <c r="BD14" s="319"/>
      <c r="BE14" s="101">
        <v>0</v>
      </c>
      <c r="BF14" s="98">
        <v>0</v>
      </c>
      <c r="BG14" s="318">
        <f t="shared" si="2"/>
        <v>513400</v>
      </c>
      <c r="BH14" s="209"/>
    </row>
    <row r="15" spans="1:60" ht="14.25" customHeight="1" x14ac:dyDescent="0.2">
      <c r="A15" s="154">
        <v>675</v>
      </c>
      <c r="B15" s="315" t="s">
        <v>191</v>
      </c>
      <c r="C15" s="322" t="s">
        <v>92</v>
      </c>
      <c r="D15" s="321">
        <f t="shared" si="0"/>
        <v>1480900</v>
      </c>
      <c r="E15" s="322" t="s">
        <v>214</v>
      </c>
      <c r="F15" s="322" t="s">
        <v>215</v>
      </c>
      <c r="G15" s="322" t="s">
        <v>216</v>
      </c>
      <c r="H15" s="320">
        <v>1480900</v>
      </c>
      <c r="I15" s="311"/>
      <c r="J15" s="310"/>
      <c r="K15" s="319"/>
      <c r="L15" s="448">
        <f t="shared" si="1"/>
        <v>-1480900</v>
      </c>
      <c r="M15" s="320">
        <v>1480900</v>
      </c>
      <c r="N15" s="311"/>
      <c r="O15" s="310"/>
      <c r="P15" s="319"/>
      <c r="Q15" s="320"/>
      <c r="R15" s="311"/>
      <c r="S15" s="310"/>
      <c r="T15" s="319"/>
      <c r="U15" s="320"/>
      <c r="V15" s="311"/>
      <c r="W15" s="310"/>
      <c r="X15" s="319"/>
      <c r="Y15" s="320"/>
      <c r="Z15" s="311"/>
      <c r="AA15" s="310"/>
      <c r="AB15" s="319"/>
      <c r="AC15" s="320"/>
      <c r="AD15" s="311"/>
      <c r="AE15" s="310"/>
      <c r="AF15" s="319"/>
      <c r="AG15" s="320"/>
      <c r="AH15" s="311"/>
      <c r="AI15" s="310"/>
      <c r="AJ15" s="319"/>
      <c r="AK15" s="320"/>
      <c r="AL15" s="311"/>
      <c r="AM15" s="310"/>
      <c r="AN15" s="319"/>
      <c r="AO15" s="320"/>
      <c r="AP15" s="311"/>
      <c r="AQ15" s="310"/>
      <c r="AR15" s="319"/>
      <c r="AS15" s="320"/>
      <c r="AT15" s="311"/>
      <c r="AU15" s="310"/>
      <c r="AV15" s="319"/>
      <c r="AW15" s="320"/>
      <c r="AX15" s="311"/>
      <c r="AY15" s="310"/>
      <c r="AZ15" s="319"/>
      <c r="BA15" s="320"/>
      <c r="BB15" s="311"/>
      <c r="BC15" s="310"/>
      <c r="BD15" s="319"/>
      <c r="BE15" s="101">
        <v>0</v>
      </c>
      <c r="BF15" s="98">
        <v>0</v>
      </c>
      <c r="BG15" s="318">
        <f t="shared" si="2"/>
        <v>1480900</v>
      </c>
      <c r="BH15" s="209"/>
    </row>
    <row r="16" spans="1:60" ht="14.25" customHeight="1" x14ac:dyDescent="0.2">
      <c r="A16" s="154">
        <v>676</v>
      </c>
      <c r="B16" s="315" t="s">
        <v>192</v>
      </c>
      <c r="C16" s="322" t="s">
        <v>92</v>
      </c>
      <c r="D16" s="321">
        <f t="shared" si="0"/>
        <v>550000</v>
      </c>
      <c r="E16" s="322" t="s">
        <v>214</v>
      </c>
      <c r="F16" s="322" t="s">
        <v>215</v>
      </c>
      <c r="G16" s="322" t="s">
        <v>216</v>
      </c>
      <c r="H16" s="320"/>
      <c r="I16" s="311"/>
      <c r="J16" s="310"/>
      <c r="K16" s="319"/>
      <c r="L16" s="448">
        <f t="shared" si="1"/>
        <v>0</v>
      </c>
      <c r="M16" s="320"/>
      <c r="N16" s="311"/>
      <c r="O16" s="310"/>
      <c r="P16" s="319"/>
      <c r="Q16" s="320"/>
      <c r="R16" s="311"/>
      <c r="S16" s="310"/>
      <c r="T16" s="319"/>
      <c r="U16" s="320"/>
      <c r="V16" s="311"/>
      <c r="W16" s="310"/>
      <c r="X16" s="319"/>
      <c r="Y16" s="320">
        <v>550000</v>
      </c>
      <c r="Z16" s="311"/>
      <c r="AA16" s="310"/>
      <c r="AB16" s="319"/>
      <c r="AC16" s="320"/>
      <c r="AD16" s="311"/>
      <c r="AE16" s="310"/>
      <c r="AF16" s="319"/>
      <c r="AG16" s="320"/>
      <c r="AH16" s="311"/>
      <c r="AI16" s="310"/>
      <c r="AJ16" s="319"/>
      <c r="AK16" s="320"/>
      <c r="AL16" s="311"/>
      <c r="AM16" s="310"/>
      <c r="AN16" s="319"/>
      <c r="AO16" s="320"/>
      <c r="AP16" s="311"/>
      <c r="AQ16" s="310"/>
      <c r="AR16" s="319"/>
      <c r="AS16" s="320"/>
      <c r="AT16" s="311"/>
      <c r="AU16" s="310"/>
      <c r="AV16" s="319"/>
      <c r="AW16" s="320"/>
      <c r="AX16" s="311"/>
      <c r="AY16" s="310"/>
      <c r="AZ16" s="319"/>
      <c r="BA16" s="320"/>
      <c r="BB16" s="311"/>
      <c r="BC16" s="310"/>
      <c r="BD16" s="319"/>
      <c r="BE16" s="101">
        <v>0</v>
      </c>
      <c r="BF16" s="98">
        <v>0</v>
      </c>
      <c r="BG16" s="318">
        <f t="shared" si="2"/>
        <v>550000</v>
      </c>
      <c r="BH16" s="209"/>
    </row>
    <row r="17" spans="1:60" ht="14.25" customHeight="1" x14ac:dyDescent="0.2">
      <c r="A17" s="154">
        <v>677</v>
      </c>
      <c r="B17" s="315" t="s">
        <v>193</v>
      </c>
      <c r="C17" s="322" t="s">
        <v>92</v>
      </c>
      <c r="D17" s="321">
        <f t="shared" si="0"/>
        <v>1500000</v>
      </c>
      <c r="E17" s="322" t="s">
        <v>214</v>
      </c>
      <c r="F17" s="322" t="s">
        <v>215</v>
      </c>
      <c r="G17" s="322" t="s">
        <v>216</v>
      </c>
      <c r="H17" s="320"/>
      <c r="I17" s="311"/>
      <c r="J17" s="310"/>
      <c r="K17" s="319"/>
      <c r="L17" s="448">
        <f t="shared" si="1"/>
        <v>0</v>
      </c>
      <c r="M17" s="320"/>
      <c r="N17" s="311"/>
      <c r="O17" s="310"/>
      <c r="P17" s="319"/>
      <c r="Q17" s="320"/>
      <c r="R17" s="311"/>
      <c r="S17" s="310"/>
      <c r="T17" s="319"/>
      <c r="U17" s="320"/>
      <c r="V17" s="311"/>
      <c r="W17" s="310"/>
      <c r="X17" s="319"/>
      <c r="Y17" s="320">
        <v>1500000</v>
      </c>
      <c r="Z17" s="311"/>
      <c r="AA17" s="310"/>
      <c r="AB17" s="319"/>
      <c r="AC17" s="320"/>
      <c r="AD17" s="311"/>
      <c r="AE17" s="310"/>
      <c r="AF17" s="319"/>
      <c r="AG17" s="320"/>
      <c r="AH17" s="311"/>
      <c r="AI17" s="310"/>
      <c r="AJ17" s="319"/>
      <c r="AK17" s="320"/>
      <c r="AL17" s="311"/>
      <c r="AM17" s="310"/>
      <c r="AN17" s="319"/>
      <c r="AO17" s="320"/>
      <c r="AP17" s="311"/>
      <c r="AQ17" s="310"/>
      <c r="AR17" s="319"/>
      <c r="AS17" s="320"/>
      <c r="AT17" s="311"/>
      <c r="AU17" s="310"/>
      <c r="AV17" s="319"/>
      <c r="AW17" s="320"/>
      <c r="AX17" s="311"/>
      <c r="AY17" s="310"/>
      <c r="AZ17" s="319"/>
      <c r="BA17" s="320"/>
      <c r="BB17" s="311"/>
      <c r="BC17" s="310"/>
      <c r="BD17" s="319"/>
      <c r="BE17" s="101">
        <v>0</v>
      </c>
      <c r="BF17" s="98">
        <v>0</v>
      </c>
      <c r="BG17" s="318">
        <f t="shared" si="2"/>
        <v>1500000</v>
      </c>
      <c r="BH17" s="209"/>
    </row>
    <row r="18" spans="1:60" ht="14.25" customHeight="1" x14ac:dyDescent="0.2">
      <c r="A18" s="154">
        <v>679</v>
      </c>
      <c r="B18" s="315" t="s">
        <v>154</v>
      </c>
      <c r="C18" s="322" t="s">
        <v>92</v>
      </c>
      <c r="D18" s="321">
        <f t="shared" si="0"/>
        <v>2579733</v>
      </c>
      <c r="E18" s="322" t="s">
        <v>214</v>
      </c>
      <c r="F18" s="322" t="s">
        <v>215</v>
      </c>
      <c r="G18" s="322" t="s">
        <v>216</v>
      </c>
      <c r="H18" s="320"/>
      <c r="I18" s="311"/>
      <c r="J18" s="310"/>
      <c r="K18" s="319"/>
      <c r="L18" s="448">
        <f t="shared" si="1"/>
        <v>0</v>
      </c>
      <c r="M18" s="320"/>
      <c r="N18" s="311"/>
      <c r="O18" s="310"/>
      <c r="P18" s="319"/>
      <c r="Q18" s="320"/>
      <c r="R18" s="311"/>
      <c r="S18" s="310"/>
      <c r="T18" s="319"/>
      <c r="U18" s="320"/>
      <c r="V18" s="311"/>
      <c r="W18" s="310"/>
      <c r="X18" s="319"/>
      <c r="Y18" s="320"/>
      <c r="Z18" s="311"/>
      <c r="AA18" s="310"/>
      <c r="AB18" s="319"/>
      <c r="AC18" s="320"/>
      <c r="AD18" s="311"/>
      <c r="AE18" s="310"/>
      <c r="AF18" s="319"/>
      <c r="AG18" s="320"/>
      <c r="AH18" s="311"/>
      <c r="AI18" s="310"/>
      <c r="AJ18" s="319"/>
      <c r="AK18" s="320">
        <v>2579733</v>
      </c>
      <c r="AL18" s="311"/>
      <c r="AM18" s="310"/>
      <c r="AN18" s="319"/>
      <c r="AO18" s="320"/>
      <c r="AP18" s="311"/>
      <c r="AQ18" s="310"/>
      <c r="AR18" s="319"/>
      <c r="AS18" s="320"/>
      <c r="AT18" s="311"/>
      <c r="AU18" s="310"/>
      <c r="AV18" s="319"/>
      <c r="AW18" s="320"/>
      <c r="AX18" s="311"/>
      <c r="AY18" s="310"/>
      <c r="AZ18" s="319"/>
      <c r="BA18" s="320"/>
      <c r="BB18" s="311"/>
      <c r="BC18" s="310"/>
      <c r="BD18" s="319"/>
      <c r="BE18" s="101">
        <v>0</v>
      </c>
      <c r="BF18" s="98">
        <v>0</v>
      </c>
      <c r="BG18" s="318">
        <f t="shared" si="2"/>
        <v>2579733</v>
      </c>
      <c r="BH18" s="209"/>
    </row>
    <row r="19" spans="1:60" ht="14.25" customHeight="1" x14ac:dyDescent="0.2">
      <c r="A19" s="154">
        <v>680</v>
      </c>
      <c r="B19" s="315" t="s">
        <v>178</v>
      </c>
      <c r="C19" s="322" t="s">
        <v>92</v>
      </c>
      <c r="D19" s="321">
        <f t="shared" si="0"/>
        <v>2374000</v>
      </c>
      <c r="E19" s="322" t="s">
        <v>214</v>
      </c>
      <c r="F19" s="322" t="s">
        <v>215</v>
      </c>
      <c r="G19" s="322" t="s">
        <v>216</v>
      </c>
      <c r="H19" s="320"/>
      <c r="I19" s="311"/>
      <c r="J19" s="310"/>
      <c r="K19" s="319"/>
      <c r="L19" s="448">
        <f t="shared" si="1"/>
        <v>0</v>
      </c>
      <c r="M19" s="320"/>
      <c r="N19" s="311"/>
      <c r="O19" s="310"/>
      <c r="P19" s="319"/>
      <c r="Q19" s="320"/>
      <c r="R19" s="311"/>
      <c r="S19" s="310"/>
      <c r="T19" s="319"/>
      <c r="U19" s="320"/>
      <c r="V19" s="311"/>
      <c r="W19" s="310"/>
      <c r="X19" s="319"/>
      <c r="Y19" s="320"/>
      <c r="Z19" s="311"/>
      <c r="AA19" s="310"/>
      <c r="AB19" s="319"/>
      <c r="AC19" s="320"/>
      <c r="AD19" s="311"/>
      <c r="AE19" s="310"/>
      <c r="AF19" s="319"/>
      <c r="AG19" s="320"/>
      <c r="AH19" s="311"/>
      <c r="AI19" s="310"/>
      <c r="AJ19" s="319"/>
      <c r="AK19" s="320">
        <v>2374000</v>
      </c>
      <c r="AL19" s="311"/>
      <c r="AM19" s="310"/>
      <c r="AN19" s="319"/>
      <c r="AO19" s="320"/>
      <c r="AP19" s="311"/>
      <c r="AQ19" s="310"/>
      <c r="AR19" s="319"/>
      <c r="AS19" s="320"/>
      <c r="AT19" s="311"/>
      <c r="AU19" s="310"/>
      <c r="AV19" s="319"/>
      <c r="AW19" s="320"/>
      <c r="AX19" s="311"/>
      <c r="AY19" s="310"/>
      <c r="AZ19" s="319"/>
      <c r="BA19" s="320"/>
      <c r="BB19" s="311"/>
      <c r="BC19" s="310"/>
      <c r="BD19" s="319"/>
      <c r="BE19" s="101">
        <v>0</v>
      </c>
      <c r="BF19" s="98">
        <v>0</v>
      </c>
      <c r="BG19" s="318">
        <f t="shared" si="2"/>
        <v>2374000</v>
      </c>
      <c r="BH19" s="209"/>
    </row>
    <row r="20" spans="1:60" ht="14.25" customHeight="1" x14ac:dyDescent="0.2">
      <c r="A20" s="154">
        <v>681</v>
      </c>
      <c r="B20" s="315" t="s">
        <v>177</v>
      </c>
      <c r="C20" s="322" t="s">
        <v>92</v>
      </c>
      <c r="D20" s="321">
        <f t="shared" si="0"/>
        <v>2374000</v>
      </c>
      <c r="E20" s="322" t="s">
        <v>214</v>
      </c>
      <c r="F20" s="322" t="s">
        <v>215</v>
      </c>
      <c r="G20" s="322" t="s">
        <v>216</v>
      </c>
      <c r="H20" s="320"/>
      <c r="I20" s="311"/>
      <c r="J20" s="310"/>
      <c r="K20" s="319"/>
      <c r="L20" s="448">
        <f t="shared" si="1"/>
        <v>0</v>
      </c>
      <c r="M20" s="320"/>
      <c r="N20" s="311"/>
      <c r="O20" s="310"/>
      <c r="P20" s="319"/>
      <c r="Q20" s="320"/>
      <c r="R20" s="311"/>
      <c r="S20" s="310"/>
      <c r="T20" s="319"/>
      <c r="U20" s="320"/>
      <c r="V20" s="311"/>
      <c r="W20" s="310"/>
      <c r="X20" s="319"/>
      <c r="Y20" s="320"/>
      <c r="Z20" s="311"/>
      <c r="AA20" s="310"/>
      <c r="AB20" s="319"/>
      <c r="AC20" s="320"/>
      <c r="AD20" s="311"/>
      <c r="AE20" s="310"/>
      <c r="AF20" s="319"/>
      <c r="AG20" s="320"/>
      <c r="AH20" s="311"/>
      <c r="AI20" s="310"/>
      <c r="AJ20" s="319"/>
      <c r="AK20" s="320"/>
      <c r="AL20" s="311"/>
      <c r="AM20" s="310"/>
      <c r="AN20" s="319"/>
      <c r="AO20" s="320">
        <v>2374000</v>
      </c>
      <c r="AP20" s="311"/>
      <c r="AQ20" s="310"/>
      <c r="AR20" s="319"/>
      <c r="AS20" s="320"/>
      <c r="AT20" s="311"/>
      <c r="AU20" s="310"/>
      <c r="AV20" s="319"/>
      <c r="AW20" s="320"/>
      <c r="AX20" s="311"/>
      <c r="AY20" s="310"/>
      <c r="AZ20" s="319"/>
      <c r="BA20" s="320"/>
      <c r="BB20" s="311"/>
      <c r="BC20" s="310"/>
      <c r="BD20" s="319"/>
      <c r="BE20" s="101">
        <v>0</v>
      </c>
      <c r="BF20" s="98">
        <v>0</v>
      </c>
      <c r="BG20" s="318">
        <f t="shared" si="2"/>
        <v>2374000</v>
      </c>
      <c r="BH20" s="209"/>
    </row>
    <row r="21" spans="1:60" ht="14.25" customHeight="1" x14ac:dyDescent="0.2">
      <c r="A21" s="154">
        <v>682</v>
      </c>
      <c r="B21" s="315" t="s">
        <v>176</v>
      </c>
      <c r="C21" s="322" t="s">
        <v>92</v>
      </c>
      <c r="D21" s="321">
        <f t="shared" si="0"/>
        <v>2374000</v>
      </c>
      <c r="E21" s="322" t="s">
        <v>214</v>
      </c>
      <c r="F21" s="322" t="s">
        <v>215</v>
      </c>
      <c r="G21" s="322" t="s">
        <v>216</v>
      </c>
      <c r="H21" s="320"/>
      <c r="I21" s="311"/>
      <c r="J21" s="310"/>
      <c r="K21" s="319"/>
      <c r="L21" s="448">
        <f t="shared" si="1"/>
        <v>0</v>
      </c>
      <c r="M21" s="320"/>
      <c r="N21" s="311"/>
      <c r="O21" s="310"/>
      <c r="P21" s="319"/>
      <c r="Q21" s="320"/>
      <c r="R21" s="311"/>
      <c r="S21" s="310"/>
      <c r="T21" s="319"/>
      <c r="U21" s="320"/>
      <c r="V21" s="311"/>
      <c r="W21" s="310"/>
      <c r="X21" s="319"/>
      <c r="Y21" s="320"/>
      <c r="Z21" s="311"/>
      <c r="AA21" s="310"/>
      <c r="AB21" s="319"/>
      <c r="AC21" s="320"/>
      <c r="AD21" s="311"/>
      <c r="AE21" s="310"/>
      <c r="AF21" s="319"/>
      <c r="AG21" s="320"/>
      <c r="AH21" s="311"/>
      <c r="AI21" s="310"/>
      <c r="AJ21" s="319"/>
      <c r="AK21" s="320"/>
      <c r="AL21" s="311"/>
      <c r="AM21" s="310"/>
      <c r="AN21" s="319"/>
      <c r="AO21" s="320"/>
      <c r="AP21" s="311"/>
      <c r="AQ21" s="310"/>
      <c r="AR21" s="319"/>
      <c r="AS21" s="320">
        <v>2374000</v>
      </c>
      <c r="AT21" s="311"/>
      <c r="AU21" s="310"/>
      <c r="AV21" s="319"/>
      <c r="AW21" s="320"/>
      <c r="AX21" s="311"/>
      <c r="AY21" s="310"/>
      <c r="AZ21" s="319"/>
      <c r="BA21" s="320"/>
      <c r="BB21" s="311"/>
      <c r="BC21" s="310"/>
      <c r="BD21" s="319"/>
      <c r="BE21" s="101">
        <v>0</v>
      </c>
      <c r="BF21" s="98">
        <v>0</v>
      </c>
      <c r="BG21" s="318">
        <f t="shared" si="2"/>
        <v>2374000</v>
      </c>
      <c r="BH21" s="209"/>
    </row>
    <row r="22" spans="1:60" ht="14.25" customHeight="1" x14ac:dyDescent="0.2">
      <c r="A22" s="154">
        <v>683</v>
      </c>
      <c r="B22" s="315" t="s">
        <v>175</v>
      </c>
      <c r="C22" s="322" t="s">
        <v>92</v>
      </c>
      <c r="D22" s="321">
        <f t="shared" si="0"/>
        <v>2374000</v>
      </c>
      <c r="E22" s="322" t="s">
        <v>214</v>
      </c>
      <c r="F22" s="322" t="s">
        <v>215</v>
      </c>
      <c r="G22" s="322" t="s">
        <v>216</v>
      </c>
      <c r="H22" s="320"/>
      <c r="I22" s="311"/>
      <c r="J22" s="310"/>
      <c r="K22" s="319"/>
      <c r="L22" s="448">
        <f t="shared" si="1"/>
        <v>0</v>
      </c>
      <c r="M22" s="320"/>
      <c r="N22" s="311"/>
      <c r="O22" s="310"/>
      <c r="P22" s="319"/>
      <c r="Q22" s="320"/>
      <c r="R22" s="311"/>
      <c r="S22" s="310"/>
      <c r="T22" s="319"/>
      <c r="U22" s="320"/>
      <c r="V22" s="311"/>
      <c r="W22" s="310"/>
      <c r="X22" s="319"/>
      <c r="Y22" s="320"/>
      <c r="Z22" s="311"/>
      <c r="AA22" s="310"/>
      <c r="AB22" s="319"/>
      <c r="AC22" s="320"/>
      <c r="AD22" s="311"/>
      <c r="AE22" s="310"/>
      <c r="AF22" s="319"/>
      <c r="AG22" s="320"/>
      <c r="AH22" s="311"/>
      <c r="AI22" s="310"/>
      <c r="AJ22" s="319"/>
      <c r="AK22" s="320"/>
      <c r="AL22" s="311"/>
      <c r="AM22" s="310"/>
      <c r="AN22" s="319"/>
      <c r="AO22" s="320"/>
      <c r="AP22" s="311"/>
      <c r="AQ22" s="310"/>
      <c r="AR22" s="319"/>
      <c r="AS22" s="320"/>
      <c r="AT22" s="311"/>
      <c r="AU22" s="310"/>
      <c r="AV22" s="319"/>
      <c r="AW22" s="320">
        <v>2374000</v>
      </c>
      <c r="AX22" s="311"/>
      <c r="AY22" s="310"/>
      <c r="AZ22" s="319"/>
      <c r="BA22" s="320"/>
      <c r="BB22" s="311"/>
      <c r="BC22" s="310"/>
      <c r="BD22" s="319"/>
      <c r="BE22" s="101">
        <v>0</v>
      </c>
      <c r="BF22" s="98">
        <v>0</v>
      </c>
      <c r="BG22" s="318">
        <f t="shared" si="2"/>
        <v>2374000</v>
      </c>
      <c r="BH22" s="209"/>
    </row>
    <row r="23" spans="1:60" ht="14.25" customHeight="1" x14ac:dyDescent="0.2">
      <c r="A23" s="154">
        <v>684</v>
      </c>
      <c r="B23" s="315" t="s">
        <v>174</v>
      </c>
      <c r="C23" s="322" t="s">
        <v>92</v>
      </c>
      <c r="D23" s="321">
        <f t="shared" si="0"/>
        <v>736800</v>
      </c>
      <c r="E23" s="322" t="s">
        <v>214</v>
      </c>
      <c r="F23" s="322" t="s">
        <v>215</v>
      </c>
      <c r="G23" s="322" t="s">
        <v>216</v>
      </c>
      <c r="H23" s="320"/>
      <c r="I23" s="311"/>
      <c r="J23" s="310"/>
      <c r="K23" s="319"/>
      <c r="L23" s="448">
        <f t="shared" si="1"/>
        <v>0</v>
      </c>
      <c r="M23" s="320"/>
      <c r="N23" s="311"/>
      <c r="O23" s="310"/>
      <c r="P23" s="319"/>
      <c r="Q23" s="320"/>
      <c r="R23" s="311"/>
      <c r="S23" s="310"/>
      <c r="T23" s="319"/>
      <c r="U23" s="320"/>
      <c r="V23" s="311"/>
      <c r="W23" s="310"/>
      <c r="X23" s="319"/>
      <c r="Y23" s="320"/>
      <c r="Z23" s="311"/>
      <c r="AA23" s="310"/>
      <c r="AB23" s="319"/>
      <c r="AC23" s="320"/>
      <c r="AD23" s="311"/>
      <c r="AE23" s="310"/>
      <c r="AF23" s="319"/>
      <c r="AG23" s="320"/>
      <c r="AH23" s="311"/>
      <c r="AI23" s="310"/>
      <c r="AJ23" s="319"/>
      <c r="AK23" s="320"/>
      <c r="AL23" s="311"/>
      <c r="AM23" s="310"/>
      <c r="AN23" s="319"/>
      <c r="AO23" s="320"/>
      <c r="AP23" s="311"/>
      <c r="AQ23" s="310"/>
      <c r="AR23" s="319"/>
      <c r="AS23" s="320"/>
      <c r="AT23" s="311"/>
      <c r="AU23" s="310"/>
      <c r="AV23" s="319"/>
      <c r="AW23" s="320"/>
      <c r="AX23" s="311"/>
      <c r="AY23" s="310"/>
      <c r="AZ23" s="319"/>
      <c r="BA23" s="320">
        <v>736800</v>
      </c>
      <c r="BB23" s="311"/>
      <c r="BC23" s="310"/>
      <c r="BD23" s="319"/>
      <c r="BE23" s="101">
        <v>0</v>
      </c>
      <c r="BF23" s="98">
        <v>0</v>
      </c>
      <c r="BG23" s="318">
        <f t="shared" si="2"/>
        <v>736800</v>
      </c>
      <c r="BH23" s="209"/>
    </row>
    <row r="24" spans="1:60" ht="14.25" customHeight="1" x14ac:dyDescent="0.2">
      <c r="A24" s="154">
        <v>707</v>
      </c>
      <c r="B24" s="315" t="s">
        <v>194</v>
      </c>
      <c r="C24" s="322" t="s">
        <v>92</v>
      </c>
      <c r="D24" s="321">
        <f t="shared" si="0"/>
        <v>1976500</v>
      </c>
      <c r="E24" s="322" t="s">
        <v>214</v>
      </c>
      <c r="F24" s="322" t="s">
        <v>215</v>
      </c>
      <c r="G24" s="322" t="s">
        <v>216</v>
      </c>
      <c r="H24" s="320"/>
      <c r="I24" s="311"/>
      <c r="J24" s="310"/>
      <c r="K24" s="319"/>
      <c r="L24" s="448">
        <f t="shared" si="1"/>
        <v>0</v>
      </c>
      <c r="M24" s="320"/>
      <c r="N24" s="311"/>
      <c r="O24" s="310"/>
      <c r="P24" s="319"/>
      <c r="Q24" s="320"/>
      <c r="R24" s="311"/>
      <c r="S24" s="310"/>
      <c r="T24" s="319"/>
      <c r="U24" s="320"/>
      <c r="V24" s="311"/>
      <c r="W24" s="310"/>
      <c r="X24" s="319"/>
      <c r="Y24" s="320">
        <v>1976500</v>
      </c>
      <c r="Z24" s="311"/>
      <c r="AA24" s="310"/>
      <c r="AB24" s="319"/>
      <c r="AC24" s="320"/>
      <c r="AD24" s="311"/>
      <c r="AE24" s="310"/>
      <c r="AF24" s="319"/>
      <c r="AG24" s="320"/>
      <c r="AH24" s="311"/>
      <c r="AI24" s="310"/>
      <c r="AJ24" s="319"/>
      <c r="AK24" s="320"/>
      <c r="AL24" s="311"/>
      <c r="AM24" s="310"/>
      <c r="AN24" s="319"/>
      <c r="AO24" s="320"/>
      <c r="AP24" s="311"/>
      <c r="AQ24" s="310"/>
      <c r="AR24" s="319"/>
      <c r="AS24" s="320"/>
      <c r="AT24" s="311"/>
      <c r="AU24" s="310"/>
      <c r="AV24" s="319"/>
      <c r="AW24" s="320"/>
      <c r="AX24" s="311"/>
      <c r="AY24" s="310"/>
      <c r="AZ24" s="319"/>
      <c r="BA24" s="320"/>
      <c r="BB24" s="311"/>
      <c r="BC24" s="310"/>
      <c r="BD24" s="319"/>
      <c r="BE24" s="101">
        <v>0</v>
      </c>
      <c r="BF24" s="98">
        <v>0</v>
      </c>
      <c r="BG24" s="318">
        <f t="shared" si="2"/>
        <v>1976500</v>
      </c>
      <c r="BH24" s="209"/>
    </row>
    <row r="25" spans="1:60" ht="14.25" customHeight="1" x14ac:dyDescent="0.2">
      <c r="A25" s="154">
        <v>708</v>
      </c>
      <c r="B25" s="315" t="s">
        <v>195</v>
      </c>
      <c r="C25" s="322" t="s">
        <v>92</v>
      </c>
      <c r="D25" s="321">
        <f t="shared" si="0"/>
        <v>1500000</v>
      </c>
      <c r="E25" s="322" t="s">
        <v>214</v>
      </c>
      <c r="F25" s="322" t="s">
        <v>215</v>
      </c>
      <c r="G25" s="322" t="s">
        <v>216</v>
      </c>
      <c r="H25" s="320"/>
      <c r="I25" s="311"/>
      <c r="J25" s="310"/>
      <c r="K25" s="319"/>
      <c r="L25" s="448">
        <f t="shared" si="1"/>
        <v>0</v>
      </c>
      <c r="M25" s="320"/>
      <c r="N25" s="311"/>
      <c r="O25" s="310"/>
      <c r="P25" s="319"/>
      <c r="Q25" s="320"/>
      <c r="R25" s="311"/>
      <c r="S25" s="310"/>
      <c r="T25" s="319"/>
      <c r="U25" s="320"/>
      <c r="V25" s="311"/>
      <c r="W25" s="310"/>
      <c r="X25" s="319"/>
      <c r="Y25" s="320"/>
      <c r="Z25" s="311"/>
      <c r="AA25" s="310"/>
      <c r="AB25" s="319"/>
      <c r="AC25" s="320"/>
      <c r="AD25" s="311"/>
      <c r="AE25" s="310"/>
      <c r="AF25" s="319"/>
      <c r="AG25" s="320">
        <v>1500000</v>
      </c>
      <c r="AH25" s="311"/>
      <c r="AI25" s="310"/>
      <c r="AJ25" s="319"/>
      <c r="AK25" s="320"/>
      <c r="AL25" s="311"/>
      <c r="AM25" s="310"/>
      <c r="AN25" s="319"/>
      <c r="AO25" s="320"/>
      <c r="AP25" s="311"/>
      <c r="AQ25" s="310"/>
      <c r="AR25" s="319"/>
      <c r="AS25" s="320"/>
      <c r="AT25" s="311"/>
      <c r="AU25" s="310"/>
      <c r="AV25" s="319"/>
      <c r="AW25" s="320"/>
      <c r="AX25" s="311"/>
      <c r="AY25" s="310"/>
      <c r="AZ25" s="319"/>
      <c r="BA25" s="320"/>
      <c r="BB25" s="311"/>
      <c r="BC25" s="310"/>
      <c r="BD25" s="319"/>
      <c r="BE25" s="101">
        <v>0</v>
      </c>
      <c r="BF25" s="98">
        <v>0</v>
      </c>
      <c r="BG25" s="318">
        <f t="shared" si="2"/>
        <v>1500000</v>
      </c>
      <c r="BH25" s="209"/>
    </row>
    <row r="26" spans="1:60" ht="14.25" customHeight="1" x14ac:dyDescent="0.2">
      <c r="A26" s="154">
        <v>710</v>
      </c>
      <c r="B26" s="315" t="s">
        <v>196</v>
      </c>
      <c r="C26" s="322" t="s">
        <v>92</v>
      </c>
      <c r="D26" s="321">
        <f t="shared" si="0"/>
        <v>2081700</v>
      </c>
      <c r="E26" s="322" t="s">
        <v>214</v>
      </c>
      <c r="F26" s="322" t="s">
        <v>215</v>
      </c>
      <c r="G26" s="322" t="s">
        <v>216</v>
      </c>
      <c r="H26" s="320"/>
      <c r="I26" s="311"/>
      <c r="J26" s="310"/>
      <c r="K26" s="319"/>
      <c r="L26" s="448">
        <f t="shared" si="1"/>
        <v>0</v>
      </c>
      <c r="M26" s="320"/>
      <c r="N26" s="311"/>
      <c r="O26" s="310"/>
      <c r="P26" s="319"/>
      <c r="Q26" s="320"/>
      <c r="R26" s="311"/>
      <c r="S26" s="310"/>
      <c r="T26" s="319"/>
      <c r="U26" s="320"/>
      <c r="V26" s="311"/>
      <c r="W26" s="310"/>
      <c r="X26" s="319"/>
      <c r="Y26" s="320">
        <v>2081700</v>
      </c>
      <c r="Z26" s="311"/>
      <c r="AA26" s="310"/>
      <c r="AB26" s="319"/>
      <c r="AC26" s="320"/>
      <c r="AD26" s="311"/>
      <c r="AE26" s="310"/>
      <c r="AF26" s="319"/>
      <c r="AG26" s="320"/>
      <c r="AH26" s="311"/>
      <c r="AI26" s="310"/>
      <c r="AJ26" s="319"/>
      <c r="AK26" s="320"/>
      <c r="AL26" s="311"/>
      <c r="AM26" s="310"/>
      <c r="AN26" s="319"/>
      <c r="AO26" s="320"/>
      <c r="AP26" s="311"/>
      <c r="AQ26" s="310"/>
      <c r="AR26" s="319"/>
      <c r="AS26" s="320"/>
      <c r="AT26" s="311"/>
      <c r="AU26" s="310"/>
      <c r="AV26" s="319"/>
      <c r="AW26" s="320"/>
      <c r="AX26" s="311"/>
      <c r="AY26" s="310"/>
      <c r="AZ26" s="319"/>
      <c r="BA26" s="320"/>
      <c r="BB26" s="311"/>
      <c r="BC26" s="310"/>
      <c r="BD26" s="319"/>
      <c r="BE26" s="101">
        <v>0</v>
      </c>
      <c r="BF26" s="98">
        <v>0</v>
      </c>
      <c r="BG26" s="318">
        <f t="shared" si="2"/>
        <v>2081700</v>
      </c>
      <c r="BH26" s="209"/>
    </row>
    <row r="27" spans="1:60" ht="14.25" customHeight="1" x14ac:dyDescent="0.2">
      <c r="A27" s="154">
        <v>711</v>
      </c>
      <c r="B27" s="315" t="s">
        <v>197</v>
      </c>
      <c r="C27" s="322" t="s">
        <v>92</v>
      </c>
      <c r="D27" s="321">
        <f t="shared" si="0"/>
        <v>1480900</v>
      </c>
      <c r="E27" s="322" t="s">
        <v>214</v>
      </c>
      <c r="F27" s="322" t="s">
        <v>215</v>
      </c>
      <c r="G27" s="322" t="s">
        <v>216</v>
      </c>
      <c r="H27" s="320"/>
      <c r="I27" s="311"/>
      <c r="J27" s="310"/>
      <c r="K27" s="319"/>
      <c r="L27" s="448">
        <f t="shared" si="1"/>
        <v>0</v>
      </c>
      <c r="M27" s="320"/>
      <c r="N27" s="311"/>
      <c r="O27" s="310"/>
      <c r="P27" s="319"/>
      <c r="Q27" s="320"/>
      <c r="R27" s="311"/>
      <c r="S27" s="310"/>
      <c r="T27" s="319"/>
      <c r="U27" s="320"/>
      <c r="V27" s="311"/>
      <c r="W27" s="310"/>
      <c r="X27" s="319"/>
      <c r="Y27" s="320">
        <v>1480900</v>
      </c>
      <c r="Z27" s="311"/>
      <c r="AA27" s="310"/>
      <c r="AB27" s="319"/>
      <c r="AC27" s="320"/>
      <c r="AD27" s="311"/>
      <c r="AE27" s="310"/>
      <c r="AF27" s="319"/>
      <c r="AG27" s="320"/>
      <c r="AH27" s="311"/>
      <c r="AI27" s="310"/>
      <c r="AJ27" s="319"/>
      <c r="AK27" s="320"/>
      <c r="AL27" s="311"/>
      <c r="AM27" s="310"/>
      <c r="AN27" s="319"/>
      <c r="AO27" s="320"/>
      <c r="AP27" s="311"/>
      <c r="AQ27" s="310"/>
      <c r="AR27" s="319"/>
      <c r="AS27" s="320"/>
      <c r="AT27" s="311"/>
      <c r="AU27" s="310"/>
      <c r="AV27" s="319"/>
      <c r="AW27" s="320"/>
      <c r="AX27" s="311"/>
      <c r="AY27" s="310"/>
      <c r="AZ27" s="319"/>
      <c r="BA27" s="320"/>
      <c r="BB27" s="311"/>
      <c r="BC27" s="310"/>
      <c r="BD27" s="319"/>
      <c r="BE27" s="101">
        <v>0</v>
      </c>
      <c r="BF27" s="98">
        <v>0</v>
      </c>
      <c r="BG27" s="318">
        <f t="shared" si="2"/>
        <v>1480900</v>
      </c>
      <c r="BH27" s="209"/>
    </row>
    <row r="28" spans="1:60" x14ac:dyDescent="0.2">
      <c r="A28" s="154">
        <v>712</v>
      </c>
      <c r="B28" s="315" t="s">
        <v>198</v>
      </c>
      <c r="C28" s="322" t="s">
        <v>92</v>
      </c>
      <c r="D28" s="321">
        <f t="shared" si="0"/>
        <v>1500000</v>
      </c>
      <c r="E28" s="322" t="s">
        <v>214</v>
      </c>
      <c r="F28" s="322" t="s">
        <v>215</v>
      </c>
      <c r="G28" s="322" t="s">
        <v>216</v>
      </c>
      <c r="H28" s="320"/>
      <c r="I28" s="311"/>
      <c r="J28" s="310"/>
      <c r="K28" s="319"/>
      <c r="L28" s="448">
        <f t="shared" si="1"/>
        <v>0</v>
      </c>
      <c r="M28" s="320"/>
      <c r="N28" s="311"/>
      <c r="O28" s="310"/>
      <c r="P28" s="319"/>
      <c r="Q28" s="320"/>
      <c r="R28" s="311"/>
      <c r="S28" s="310"/>
      <c r="T28" s="319"/>
      <c r="U28" s="320"/>
      <c r="V28" s="311"/>
      <c r="W28" s="310"/>
      <c r="X28" s="319"/>
      <c r="Y28" s="320"/>
      <c r="Z28" s="311"/>
      <c r="AA28" s="310"/>
      <c r="AB28" s="319"/>
      <c r="AC28" s="320"/>
      <c r="AD28" s="311"/>
      <c r="AE28" s="310"/>
      <c r="AF28" s="319"/>
      <c r="AG28" s="320">
        <v>1500000</v>
      </c>
      <c r="AH28" s="311"/>
      <c r="AI28" s="310"/>
      <c r="AJ28" s="319"/>
      <c r="AK28" s="320"/>
      <c r="AL28" s="311"/>
      <c r="AM28" s="310"/>
      <c r="AN28" s="319"/>
      <c r="AO28" s="320"/>
      <c r="AP28" s="311"/>
      <c r="AQ28" s="310"/>
      <c r="AR28" s="319"/>
      <c r="AS28" s="320"/>
      <c r="AT28" s="311"/>
      <c r="AU28" s="310"/>
      <c r="AV28" s="319"/>
      <c r="AW28" s="320"/>
      <c r="AX28" s="311"/>
      <c r="AY28" s="310"/>
      <c r="AZ28" s="319"/>
      <c r="BA28" s="320"/>
      <c r="BB28" s="311"/>
      <c r="BC28" s="310"/>
      <c r="BD28" s="319"/>
      <c r="BE28" s="101">
        <v>0</v>
      </c>
      <c r="BF28" s="98">
        <v>0</v>
      </c>
      <c r="BG28" s="318">
        <f t="shared" si="2"/>
        <v>1500000</v>
      </c>
      <c r="BH28" s="209"/>
    </row>
    <row r="29" spans="1:60" s="9" customFormat="1" ht="15" x14ac:dyDescent="0.25">
      <c r="A29" s="82"/>
      <c r="B29" s="83" t="s">
        <v>0</v>
      </c>
      <c r="C29" s="317"/>
      <c r="D29" s="84"/>
      <c r="E29" s="436"/>
      <c r="F29" s="436"/>
      <c r="G29" s="436"/>
      <c r="H29" s="85"/>
      <c r="I29" s="86"/>
      <c r="J29" s="86"/>
      <c r="K29" s="87"/>
      <c r="L29" s="86"/>
      <c r="M29" s="85"/>
      <c r="N29" s="86"/>
      <c r="O29" s="86"/>
      <c r="P29" s="87"/>
      <c r="Q29" s="85"/>
      <c r="R29" s="86"/>
      <c r="S29" s="86"/>
      <c r="T29" s="87"/>
      <c r="U29" s="85"/>
      <c r="V29" s="86"/>
      <c r="W29" s="86"/>
      <c r="X29" s="87"/>
      <c r="Y29" s="85"/>
      <c r="Z29" s="86"/>
      <c r="AA29" s="86"/>
      <c r="AB29" s="87"/>
      <c r="AC29" s="85"/>
      <c r="AD29" s="86"/>
      <c r="AE29" s="86"/>
      <c r="AF29" s="87"/>
      <c r="AG29" s="85"/>
      <c r="AH29" s="86"/>
      <c r="AI29" s="86"/>
      <c r="AJ29" s="87"/>
      <c r="AK29" s="85"/>
      <c r="AL29" s="86"/>
      <c r="AM29" s="86"/>
      <c r="AN29" s="87"/>
      <c r="AO29" s="85"/>
      <c r="AP29" s="86"/>
      <c r="AQ29" s="86"/>
      <c r="AR29" s="87"/>
      <c r="AS29" s="85"/>
      <c r="AT29" s="86"/>
      <c r="AU29" s="86"/>
      <c r="AV29" s="87"/>
      <c r="AW29" s="85"/>
      <c r="AX29" s="86"/>
      <c r="AY29" s="86"/>
      <c r="AZ29" s="87"/>
      <c r="BA29" s="85"/>
      <c r="BB29" s="86"/>
      <c r="BC29" s="86"/>
      <c r="BD29" s="87"/>
      <c r="BE29" s="93"/>
      <c r="BF29" s="93"/>
      <c r="BG29" s="86"/>
      <c r="BH29" s="209"/>
    </row>
    <row r="30" spans="1:60" x14ac:dyDescent="0.2">
      <c r="A30" s="316" t="s">
        <v>93</v>
      </c>
      <c r="B30" s="315" t="s">
        <v>94</v>
      </c>
      <c r="C30" s="314" t="s">
        <v>93</v>
      </c>
      <c r="D30" s="313">
        <f t="shared" si="0"/>
        <v>415692</v>
      </c>
      <c r="E30" s="322" t="s">
        <v>217</v>
      </c>
      <c r="F30" s="322" t="s">
        <v>215</v>
      </c>
      <c r="G30" s="322" t="s">
        <v>216</v>
      </c>
      <c r="H30" s="312">
        <v>34641</v>
      </c>
      <c r="I30" s="311">
        <v>34641</v>
      </c>
      <c r="J30" s="310"/>
      <c r="K30" s="302">
        <v>34641</v>
      </c>
      <c r="L30" s="448">
        <f t="shared" si="1"/>
        <v>0</v>
      </c>
      <c r="M30" s="312">
        <v>34641</v>
      </c>
      <c r="N30" s="311"/>
      <c r="O30" s="310"/>
      <c r="P30" s="302"/>
      <c r="Q30" s="312">
        <v>34641</v>
      </c>
      <c r="R30" s="311"/>
      <c r="S30" s="310"/>
      <c r="T30" s="302"/>
      <c r="U30" s="312">
        <v>34641</v>
      </c>
      <c r="V30" s="311"/>
      <c r="W30" s="310"/>
      <c r="X30" s="302"/>
      <c r="Y30" s="312">
        <v>34641</v>
      </c>
      <c r="Z30" s="311"/>
      <c r="AA30" s="310"/>
      <c r="AB30" s="302"/>
      <c r="AC30" s="312">
        <v>34641</v>
      </c>
      <c r="AD30" s="311"/>
      <c r="AE30" s="310"/>
      <c r="AF30" s="302"/>
      <c r="AG30" s="312">
        <v>34641</v>
      </c>
      <c r="AH30" s="311"/>
      <c r="AI30" s="310"/>
      <c r="AJ30" s="302"/>
      <c r="AK30" s="312">
        <v>34641</v>
      </c>
      <c r="AL30" s="311"/>
      <c r="AM30" s="310"/>
      <c r="AN30" s="302"/>
      <c r="AO30" s="312">
        <v>34641</v>
      </c>
      <c r="AP30" s="311"/>
      <c r="AQ30" s="310"/>
      <c r="AR30" s="302"/>
      <c r="AS30" s="312">
        <v>34641</v>
      </c>
      <c r="AT30" s="311"/>
      <c r="AU30" s="310"/>
      <c r="AV30" s="302"/>
      <c r="AW30" s="312">
        <v>34641</v>
      </c>
      <c r="AX30" s="311"/>
      <c r="AY30" s="310"/>
      <c r="AZ30" s="302"/>
      <c r="BA30" s="312">
        <v>34641</v>
      </c>
      <c r="BB30" s="311"/>
      <c r="BC30" s="310"/>
      <c r="BD30" s="302"/>
      <c r="BE30" s="101">
        <v>0</v>
      </c>
      <c r="BF30" s="99">
        <v>0</v>
      </c>
      <c r="BG30" s="309">
        <f t="shared" si="2"/>
        <v>415692</v>
      </c>
      <c r="BH30" s="209"/>
    </row>
    <row r="31" spans="1:60" x14ac:dyDescent="0.2">
      <c r="A31" s="316" t="s">
        <v>93</v>
      </c>
      <c r="B31" s="315" t="s">
        <v>95</v>
      </c>
      <c r="C31" s="314" t="s">
        <v>93</v>
      </c>
      <c r="D31" s="313">
        <f t="shared" si="0"/>
        <v>9311168</v>
      </c>
      <c r="E31" s="322" t="s">
        <v>214</v>
      </c>
      <c r="F31" s="322" t="s">
        <v>215</v>
      </c>
      <c r="G31" s="322" t="s">
        <v>216</v>
      </c>
      <c r="H31" s="312">
        <v>590800</v>
      </c>
      <c r="I31" s="311">
        <v>590800</v>
      </c>
      <c r="J31" s="310"/>
      <c r="K31" s="302">
        <v>590800</v>
      </c>
      <c r="L31" s="448">
        <f t="shared" si="1"/>
        <v>0</v>
      </c>
      <c r="M31" s="312">
        <v>611478</v>
      </c>
      <c r="N31" s="311"/>
      <c r="O31" s="310"/>
      <c r="P31" s="302"/>
      <c r="Q31" s="312">
        <v>611478</v>
      </c>
      <c r="R31" s="311"/>
      <c r="S31" s="310"/>
      <c r="T31" s="302"/>
      <c r="U31" s="312">
        <v>611478</v>
      </c>
      <c r="V31" s="311"/>
      <c r="W31" s="310"/>
      <c r="X31" s="302"/>
      <c r="Y31" s="312">
        <v>611478</v>
      </c>
      <c r="Z31" s="311"/>
      <c r="AA31" s="310"/>
      <c r="AB31" s="302"/>
      <c r="AC31" s="312">
        <v>611478</v>
      </c>
      <c r="AD31" s="311"/>
      <c r="AE31" s="310"/>
      <c r="AF31" s="302"/>
      <c r="AG31" s="312">
        <v>611478</v>
      </c>
      <c r="AH31" s="311"/>
      <c r="AI31" s="310"/>
      <c r="AJ31" s="302"/>
      <c r="AK31" s="312">
        <v>1010300</v>
      </c>
      <c r="AL31" s="311"/>
      <c r="AM31" s="310"/>
      <c r="AN31" s="302"/>
      <c r="AO31" s="312">
        <v>1010300</v>
      </c>
      <c r="AP31" s="311"/>
      <c r="AQ31" s="310"/>
      <c r="AR31" s="302"/>
      <c r="AS31" s="312">
        <v>1010300</v>
      </c>
      <c r="AT31" s="311"/>
      <c r="AU31" s="310"/>
      <c r="AV31" s="302"/>
      <c r="AW31" s="312">
        <v>1010300</v>
      </c>
      <c r="AX31" s="311"/>
      <c r="AY31" s="310"/>
      <c r="AZ31" s="302"/>
      <c r="BA31" s="312">
        <v>1010300</v>
      </c>
      <c r="BB31" s="311"/>
      <c r="BC31" s="310"/>
      <c r="BD31" s="302"/>
      <c r="BE31" s="101">
        <v>0</v>
      </c>
      <c r="BF31" s="99">
        <v>0</v>
      </c>
      <c r="BG31" s="309">
        <f t="shared" si="2"/>
        <v>9311168</v>
      </c>
      <c r="BH31" s="209"/>
    </row>
    <row r="32" spans="1:60" x14ac:dyDescent="0.2">
      <c r="A32" s="316" t="s">
        <v>93</v>
      </c>
      <c r="B32" s="315" t="s">
        <v>173</v>
      </c>
      <c r="C32" s="314" t="s">
        <v>93</v>
      </c>
      <c r="D32" s="313">
        <f t="shared" si="0"/>
        <v>1920518</v>
      </c>
      <c r="E32" s="322" t="s">
        <v>214</v>
      </c>
      <c r="F32" s="322" t="s">
        <v>215</v>
      </c>
      <c r="G32" s="322" t="s">
        <v>216</v>
      </c>
      <c r="H32" s="312">
        <v>120085</v>
      </c>
      <c r="I32" s="311">
        <v>120085</v>
      </c>
      <c r="J32" s="310"/>
      <c r="K32" s="302">
        <v>120085</v>
      </c>
      <c r="L32" s="448">
        <f t="shared" si="1"/>
        <v>0</v>
      </c>
      <c r="M32" s="312">
        <v>124418</v>
      </c>
      <c r="N32" s="311"/>
      <c r="O32" s="310"/>
      <c r="P32" s="302"/>
      <c r="Q32" s="312">
        <v>124418</v>
      </c>
      <c r="R32" s="311"/>
      <c r="S32" s="310"/>
      <c r="T32" s="302"/>
      <c r="U32" s="312">
        <v>124418</v>
      </c>
      <c r="V32" s="311"/>
      <c r="W32" s="310"/>
      <c r="X32" s="302"/>
      <c r="Y32" s="312">
        <v>124418</v>
      </c>
      <c r="Z32" s="311"/>
      <c r="AA32" s="310"/>
      <c r="AB32" s="302"/>
      <c r="AC32" s="312">
        <v>124418</v>
      </c>
      <c r="AD32" s="311"/>
      <c r="AE32" s="310"/>
      <c r="AF32" s="302"/>
      <c r="AG32" s="312">
        <v>124418</v>
      </c>
      <c r="AH32" s="311"/>
      <c r="AI32" s="310"/>
      <c r="AJ32" s="302"/>
      <c r="AK32" s="312">
        <v>210785</v>
      </c>
      <c r="AL32" s="311"/>
      <c r="AM32" s="310"/>
      <c r="AN32" s="302"/>
      <c r="AO32" s="312">
        <v>210785</v>
      </c>
      <c r="AP32" s="311"/>
      <c r="AQ32" s="310"/>
      <c r="AR32" s="302"/>
      <c r="AS32" s="312">
        <v>210785</v>
      </c>
      <c r="AT32" s="311"/>
      <c r="AU32" s="310"/>
      <c r="AV32" s="302"/>
      <c r="AW32" s="312">
        <v>210785</v>
      </c>
      <c r="AX32" s="311"/>
      <c r="AY32" s="310"/>
      <c r="AZ32" s="302"/>
      <c r="BA32" s="312">
        <v>210785</v>
      </c>
      <c r="BB32" s="311"/>
      <c r="BC32" s="310"/>
      <c r="BD32" s="302"/>
      <c r="BE32" s="101">
        <v>0</v>
      </c>
      <c r="BF32" s="99">
        <v>0</v>
      </c>
      <c r="BG32" s="309">
        <f t="shared" si="2"/>
        <v>1920518</v>
      </c>
      <c r="BH32" s="209"/>
    </row>
    <row r="33" spans="1:60" ht="13.5" customHeight="1" x14ac:dyDescent="0.2">
      <c r="A33" s="316" t="s">
        <v>93</v>
      </c>
      <c r="B33" s="315" t="s">
        <v>96</v>
      </c>
      <c r="C33" s="314" t="s">
        <v>93</v>
      </c>
      <c r="D33" s="313">
        <f t="shared" si="0"/>
        <v>786485</v>
      </c>
      <c r="E33" s="322" t="s">
        <v>214</v>
      </c>
      <c r="F33" s="322" t="s">
        <v>215</v>
      </c>
      <c r="G33" s="322" t="s">
        <v>216</v>
      </c>
      <c r="H33" s="312">
        <v>196131</v>
      </c>
      <c r="I33" s="311">
        <v>196131</v>
      </c>
      <c r="J33" s="310"/>
      <c r="K33" s="302"/>
      <c r="L33" s="448">
        <f t="shared" si="1"/>
        <v>0</v>
      </c>
      <c r="M33" s="312">
        <v>0</v>
      </c>
      <c r="N33" s="311"/>
      <c r="O33" s="310"/>
      <c r="P33" s="302"/>
      <c r="Q33" s="312">
        <v>0</v>
      </c>
      <c r="R33" s="311"/>
      <c r="S33" s="310"/>
      <c r="T33" s="302"/>
      <c r="U33" s="312">
        <v>196131</v>
      </c>
      <c r="V33" s="311"/>
      <c r="W33" s="310"/>
      <c r="X33" s="302"/>
      <c r="Y33" s="312">
        <v>0</v>
      </c>
      <c r="Z33" s="311"/>
      <c r="AA33" s="310"/>
      <c r="AB33" s="302"/>
      <c r="AC33" s="312">
        <v>0</v>
      </c>
      <c r="AD33" s="311"/>
      <c r="AE33" s="310"/>
      <c r="AF33" s="302"/>
      <c r="AG33" s="312">
        <v>196131</v>
      </c>
      <c r="AH33" s="311"/>
      <c r="AI33" s="310"/>
      <c r="AJ33" s="302"/>
      <c r="AK33" s="312">
        <v>0</v>
      </c>
      <c r="AL33" s="311"/>
      <c r="AM33" s="310"/>
      <c r="AN33" s="302"/>
      <c r="AO33" s="312">
        <v>0</v>
      </c>
      <c r="AP33" s="311"/>
      <c r="AQ33" s="310"/>
      <c r="AR33" s="302"/>
      <c r="AS33" s="312">
        <v>198092</v>
      </c>
      <c r="AT33" s="311"/>
      <c r="AU33" s="310"/>
      <c r="AV33" s="302"/>
      <c r="AW33" s="312">
        <v>0</v>
      </c>
      <c r="AX33" s="311"/>
      <c r="AY33" s="310"/>
      <c r="AZ33" s="302"/>
      <c r="BA33" s="312">
        <v>0</v>
      </c>
      <c r="BB33" s="311"/>
      <c r="BC33" s="310"/>
      <c r="BD33" s="302"/>
      <c r="BE33" s="101">
        <v>0</v>
      </c>
      <c r="BF33" s="99">
        <v>0</v>
      </c>
      <c r="BG33" s="309">
        <f t="shared" si="2"/>
        <v>786485</v>
      </c>
      <c r="BH33" s="209"/>
    </row>
    <row r="34" spans="1:60" x14ac:dyDescent="0.2">
      <c r="A34" s="316" t="s">
        <v>93</v>
      </c>
      <c r="B34" s="315" t="s">
        <v>97</v>
      </c>
      <c r="C34" s="314" t="s">
        <v>93</v>
      </c>
      <c r="D34" s="313">
        <f t="shared" si="0"/>
        <v>49205</v>
      </c>
      <c r="E34" s="322" t="s">
        <v>217</v>
      </c>
      <c r="F34" s="322" t="s">
        <v>215</v>
      </c>
      <c r="G34" s="322" t="s">
        <v>216</v>
      </c>
      <c r="H34" s="312">
        <v>49205</v>
      </c>
      <c r="I34" s="311">
        <v>49205</v>
      </c>
      <c r="J34" s="310"/>
      <c r="K34" s="302">
        <v>49205</v>
      </c>
      <c r="L34" s="448">
        <f t="shared" si="1"/>
        <v>0</v>
      </c>
      <c r="M34" s="312">
        <v>0</v>
      </c>
      <c r="N34" s="311"/>
      <c r="O34" s="310"/>
      <c r="P34" s="302"/>
      <c r="Q34" s="312">
        <v>0</v>
      </c>
      <c r="R34" s="311"/>
      <c r="S34" s="310"/>
      <c r="T34" s="302"/>
      <c r="U34" s="312">
        <v>0</v>
      </c>
      <c r="V34" s="311"/>
      <c r="W34" s="310"/>
      <c r="X34" s="302"/>
      <c r="Y34" s="312">
        <v>0</v>
      </c>
      <c r="Z34" s="311"/>
      <c r="AA34" s="310"/>
      <c r="AB34" s="302"/>
      <c r="AC34" s="312">
        <v>0</v>
      </c>
      <c r="AD34" s="311"/>
      <c r="AE34" s="310"/>
      <c r="AF34" s="302"/>
      <c r="AG34" s="312">
        <v>0</v>
      </c>
      <c r="AH34" s="311"/>
      <c r="AI34" s="310"/>
      <c r="AJ34" s="302"/>
      <c r="AK34" s="312">
        <v>0</v>
      </c>
      <c r="AL34" s="311"/>
      <c r="AM34" s="310"/>
      <c r="AN34" s="302"/>
      <c r="AO34" s="312">
        <v>0</v>
      </c>
      <c r="AP34" s="311"/>
      <c r="AQ34" s="310"/>
      <c r="AR34" s="302"/>
      <c r="AS34" s="312">
        <v>0</v>
      </c>
      <c r="AT34" s="311"/>
      <c r="AU34" s="310"/>
      <c r="AV34" s="302"/>
      <c r="AW34" s="312">
        <v>0</v>
      </c>
      <c r="AX34" s="311"/>
      <c r="AY34" s="310"/>
      <c r="AZ34" s="302"/>
      <c r="BA34" s="312">
        <v>0</v>
      </c>
      <c r="BB34" s="311"/>
      <c r="BC34" s="310"/>
      <c r="BD34" s="302"/>
      <c r="BE34" s="101">
        <v>0</v>
      </c>
      <c r="BF34" s="99">
        <v>0</v>
      </c>
      <c r="BG34" s="309">
        <f t="shared" si="2"/>
        <v>49205</v>
      </c>
      <c r="BH34" s="209"/>
    </row>
    <row r="35" spans="1:60" x14ac:dyDescent="0.2">
      <c r="A35" s="316" t="s">
        <v>93</v>
      </c>
      <c r="B35" s="315" t="s">
        <v>98</v>
      </c>
      <c r="C35" s="314" t="s">
        <v>93</v>
      </c>
      <c r="D35" s="313">
        <f t="shared" si="0"/>
        <v>336230</v>
      </c>
      <c r="E35" s="322" t="s">
        <v>217</v>
      </c>
      <c r="F35" s="322" t="s">
        <v>215</v>
      </c>
      <c r="G35" s="322" t="s">
        <v>216</v>
      </c>
      <c r="H35" s="312">
        <v>409670</v>
      </c>
      <c r="I35" s="311">
        <v>336230</v>
      </c>
      <c r="J35" s="310"/>
      <c r="K35" s="302">
        <v>336230</v>
      </c>
      <c r="L35" s="448">
        <f t="shared" si="1"/>
        <v>-73440</v>
      </c>
      <c r="M35" s="312">
        <v>0</v>
      </c>
      <c r="N35" s="311"/>
      <c r="O35" s="310"/>
      <c r="P35" s="302"/>
      <c r="Q35" s="312">
        <v>0</v>
      </c>
      <c r="R35" s="311"/>
      <c r="S35" s="310"/>
      <c r="T35" s="302"/>
      <c r="U35" s="312">
        <v>0</v>
      </c>
      <c r="V35" s="311"/>
      <c r="W35" s="310"/>
      <c r="X35" s="302"/>
      <c r="Y35" s="312">
        <v>0</v>
      </c>
      <c r="Z35" s="311"/>
      <c r="AA35" s="310"/>
      <c r="AB35" s="302"/>
      <c r="AC35" s="312">
        <v>0</v>
      </c>
      <c r="AD35" s="311"/>
      <c r="AE35" s="310"/>
      <c r="AF35" s="302"/>
      <c r="AG35" s="312">
        <v>0</v>
      </c>
      <c r="AH35" s="311"/>
      <c r="AI35" s="310"/>
      <c r="AJ35" s="302"/>
      <c r="AK35" s="312">
        <v>0</v>
      </c>
      <c r="AL35" s="311"/>
      <c r="AM35" s="310"/>
      <c r="AN35" s="302"/>
      <c r="AO35" s="312">
        <v>0</v>
      </c>
      <c r="AP35" s="311"/>
      <c r="AQ35" s="310"/>
      <c r="AR35" s="302"/>
      <c r="AS35" s="312">
        <v>0</v>
      </c>
      <c r="AT35" s="311"/>
      <c r="AU35" s="310"/>
      <c r="AV35" s="302"/>
      <c r="AW35" s="312">
        <v>0</v>
      </c>
      <c r="AX35" s="311"/>
      <c r="AY35" s="310"/>
      <c r="AZ35" s="302"/>
      <c r="BA35" s="312">
        <v>0</v>
      </c>
      <c r="BB35" s="311"/>
      <c r="BC35" s="310"/>
      <c r="BD35" s="302"/>
      <c r="BE35" s="101">
        <v>0</v>
      </c>
      <c r="BF35" s="99">
        <v>0</v>
      </c>
      <c r="BG35" s="309">
        <f t="shared" si="2"/>
        <v>336230</v>
      </c>
      <c r="BH35" s="209"/>
    </row>
    <row r="36" spans="1:60" ht="15" thickBot="1" x14ac:dyDescent="0.25">
      <c r="A36" s="308" t="s">
        <v>93</v>
      </c>
      <c r="B36" s="307" t="s">
        <v>210</v>
      </c>
      <c r="C36" s="306" t="s">
        <v>93</v>
      </c>
      <c r="D36" s="313">
        <f t="shared" si="0"/>
        <v>23576.5</v>
      </c>
      <c r="E36" s="322" t="s">
        <v>217</v>
      </c>
      <c r="F36" s="322" t="s">
        <v>215</v>
      </c>
      <c r="G36" s="322" t="s">
        <v>216</v>
      </c>
      <c r="H36" s="305">
        <v>32286</v>
      </c>
      <c r="I36" s="304">
        <v>23576.5</v>
      </c>
      <c r="J36" s="303"/>
      <c r="K36" s="302">
        <v>23576.5</v>
      </c>
      <c r="L36" s="448">
        <f t="shared" si="1"/>
        <v>-8709.5</v>
      </c>
      <c r="M36" s="305">
        <v>0</v>
      </c>
      <c r="N36" s="304"/>
      <c r="O36" s="303"/>
      <c r="P36" s="302"/>
      <c r="Q36" s="305">
        <v>0</v>
      </c>
      <c r="R36" s="304"/>
      <c r="S36" s="303"/>
      <c r="T36" s="302"/>
      <c r="U36" s="305">
        <v>0</v>
      </c>
      <c r="V36" s="304"/>
      <c r="W36" s="303"/>
      <c r="X36" s="302"/>
      <c r="Y36" s="305">
        <v>0</v>
      </c>
      <c r="Z36" s="304"/>
      <c r="AA36" s="303"/>
      <c r="AB36" s="302"/>
      <c r="AC36" s="305">
        <v>0</v>
      </c>
      <c r="AD36" s="304"/>
      <c r="AE36" s="303"/>
      <c r="AF36" s="302"/>
      <c r="AG36" s="305">
        <v>0</v>
      </c>
      <c r="AH36" s="304"/>
      <c r="AI36" s="303"/>
      <c r="AJ36" s="302"/>
      <c r="AK36" s="305">
        <v>0</v>
      </c>
      <c r="AL36" s="304"/>
      <c r="AM36" s="303"/>
      <c r="AN36" s="302"/>
      <c r="AO36" s="305">
        <v>0</v>
      </c>
      <c r="AP36" s="304"/>
      <c r="AQ36" s="303"/>
      <c r="AR36" s="302"/>
      <c r="AS36" s="305">
        <v>0</v>
      </c>
      <c r="AT36" s="304"/>
      <c r="AU36" s="303"/>
      <c r="AV36" s="302"/>
      <c r="AW36" s="305">
        <v>0</v>
      </c>
      <c r="AX36" s="304"/>
      <c r="AY36" s="303"/>
      <c r="AZ36" s="302"/>
      <c r="BA36" s="305">
        <v>0</v>
      </c>
      <c r="BB36" s="304"/>
      <c r="BC36" s="303"/>
      <c r="BD36" s="302"/>
      <c r="BE36" s="102">
        <v>0</v>
      </c>
      <c r="BF36" s="100">
        <v>0</v>
      </c>
      <c r="BG36" s="309">
        <f t="shared" si="2"/>
        <v>23576.5</v>
      </c>
      <c r="BH36" s="209"/>
    </row>
    <row r="37" spans="1:60" s="9" customFormat="1" ht="15" x14ac:dyDescent="0.25">
      <c r="A37" s="106"/>
      <c r="B37" s="80" t="s">
        <v>99</v>
      </c>
      <c r="C37" s="301"/>
      <c r="D37" s="107"/>
      <c r="E37" s="437"/>
      <c r="F37" s="437"/>
      <c r="G37" s="437"/>
      <c r="H37" s="108">
        <f>SUM(H11:H28)</f>
        <v>1480900</v>
      </c>
      <c r="I37" s="109">
        <f>SUM(I11:I28)</f>
        <v>0</v>
      </c>
      <c r="J37" s="300"/>
      <c r="K37" s="110">
        <f>SUM(K11:K28)</f>
        <v>0</v>
      </c>
      <c r="L37" s="450"/>
      <c r="M37" s="108">
        <f>SUM(M11:M28)</f>
        <v>4957400</v>
      </c>
      <c r="N37" s="109">
        <f>SUM(N11:N28)</f>
        <v>0</v>
      </c>
      <c r="O37" s="300"/>
      <c r="P37" s="110">
        <f>SUM(P11:P28)</f>
        <v>0</v>
      </c>
      <c r="Q37" s="108">
        <f>SUM(Q11:Q28)</f>
        <v>0</v>
      </c>
      <c r="R37" s="109">
        <f>SUM(R11:R28)</f>
        <v>0</v>
      </c>
      <c r="S37" s="300"/>
      <c r="T37" s="110">
        <f>SUM(T11:T28)</f>
        <v>0</v>
      </c>
      <c r="U37" s="108">
        <f>SUM(U11:U28)</f>
        <v>600000</v>
      </c>
      <c r="V37" s="109">
        <f>SUM(V11:V28)</f>
        <v>0</v>
      </c>
      <c r="W37" s="300"/>
      <c r="X37" s="110">
        <f>SUM(X11:X28)</f>
        <v>0</v>
      </c>
      <c r="Y37" s="108">
        <f>SUM(Y11:Y28)</f>
        <v>8102500</v>
      </c>
      <c r="Z37" s="109">
        <f>SUM(Z11:Z28)</f>
        <v>0</v>
      </c>
      <c r="AA37" s="300"/>
      <c r="AB37" s="110">
        <f>SUM(AB11:AB28)</f>
        <v>0</v>
      </c>
      <c r="AC37" s="108">
        <f>SUM(AC11:AC28)</f>
        <v>0</v>
      </c>
      <c r="AD37" s="109">
        <f>SUM(AD11:AD28)</f>
        <v>0</v>
      </c>
      <c r="AE37" s="300"/>
      <c r="AF37" s="110">
        <f>SUM(AF11:AF28)</f>
        <v>0</v>
      </c>
      <c r="AG37" s="108">
        <f>SUM(AG11:AG28)</f>
        <v>3000000</v>
      </c>
      <c r="AH37" s="109">
        <f>SUM(AH11:AH28)</f>
        <v>0</v>
      </c>
      <c r="AI37" s="300"/>
      <c r="AJ37" s="110">
        <f>SUM(AJ11:AJ28)</f>
        <v>0</v>
      </c>
      <c r="AK37" s="108">
        <f>SUM(AK11:AK28)</f>
        <v>4953733</v>
      </c>
      <c r="AL37" s="109">
        <f>SUM(AL11:AL28)</f>
        <v>0</v>
      </c>
      <c r="AM37" s="300"/>
      <c r="AN37" s="110">
        <f>SUM(AN11:AN28)</f>
        <v>0</v>
      </c>
      <c r="AO37" s="108">
        <f>SUM(AO11:AO28)</f>
        <v>2374000</v>
      </c>
      <c r="AP37" s="109">
        <f>SUM(AP11:AP28)</f>
        <v>0</v>
      </c>
      <c r="AQ37" s="300"/>
      <c r="AR37" s="110">
        <f>SUM(AR11:AR28)</f>
        <v>0</v>
      </c>
      <c r="AS37" s="108">
        <f>SUM(AS11:AS28)</f>
        <v>2374000</v>
      </c>
      <c r="AT37" s="109">
        <f>SUM(AT11:AT28)</f>
        <v>0</v>
      </c>
      <c r="AU37" s="300"/>
      <c r="AV37" s="110">
        <f>SUM(AV11:AV28)</f>
        <v>0</v>
      </c>
      <c r="AW37" s="108">
        <f>SUM(AW11:AW28)</f>
        <v>2374000</v>
      </c>
      <c r="AX37" s="109">
        <f>SUM(AX11:AX28)</f>
        <v>0</v>
      </c>
      <c r="AY37" s="300"/>
      <c r="AZ37" s="110">
        <f>SUM(AZ11:AZ28)</f>
        <v>0</v>
      </c>
      <c r="BA37" s="108">
        <f>SUM(BA11:BA28)</f>
        <v>736800</v>
      </c>
      <c r="BB37" s="109">
        <f>SUM(BB11:BB28)</f>
        <v>0</v>
      </c>
      <c r="BC37" s="300"/>
      <c r="BD37" s="110">
        <f>SUM(BD11:BD28)</f>
        <v>0</v>
      </c>
      <c r="BE37" s="111">
        <f>SUM(BE11:BE28)</f>
        <v>0</v>
      </c>
      <c r="BF37" s="112">
        <f>SUM(BF11:BF28)</f>
        <v>0</v>
      </c>
      <c r="BG37" s="113">
        <f>SUM(BG11:BG28)</f>
        <v>29472433</v>
      </c>
      <c r="BH37" s="295"/>
    </row>
    <row r="38" spans="1:60" s="9" customFormat="1" ht="15" x14ac:dyDescent="0.25">
      <c r="A38" s="125"/>
      <c r="B38" s="126" t="s">
        <v>100</v>
      </c>
      <c r="C38" s="299"/>
      <c r="D38" s="127"/>
      <c r="E38" s="438"/>
      <c r="F38" s="438"/>
      <c r="G38" s="438"/>
      <c r="H38" s="128">
        <f>H30</f>
        <v>34641</v>
      </c>
      <c r="I38" s="129">
        <f>I30</f>
        <v>34641</v>
      </c>
      <c r="J38" s="298"/>
      <c r="K38" s="130">
        <f>K30</f>
        <v>34641</v>
      </c>
      <c r="L38" s="451"/>
      <c r="M38" s="128">
        <f>M30</f>
        <v>34641</v>
      </c>
      <c r="N38" s="129">
        <f>N30</f>
        <v>0</v>
      </c>
      <c r="O38" s="298"/>
      <c r="P38" s="130">
        <f>P30</f>
        <v>0</v>
      </c>
      <c r="Q38" s="128">
        <f>Q30</f>
        <v>34641</v>
      </c>
      <c r="R38" s="129">
        <f>R30</f>
        <v>0</v>
      </c>
      <c r="S38" s="298"/>
      <c r="T38" s="130">
        <f>T30</f>
        <v>0</v>
      </c>
      <c r="U38" s="128">
        <f>U30</f>
        <v>34641</v>
      </c>
      <c r="V38" s="129">
        <f>V30</f>
        <v>0</v>
      </c>
      <c r="W38" s="298"/>
      <c r="X38" s="130">
        <f>X30</f>
        <v>0</v>
      </c>
      <c r="Y38" s="128">
        <f>Y30</f>
        <v>34641</v>
      </c>
      <c r="Z38" s="129">
        <f>Z30</f>
        <v>0</v>
      </c>
      <c r="AA38" s="298"/>
      <c r="AB38" s="130">
        <f>AB30</f>
        <v>0</v>
      </c>
      <c r="AC38" s="128">
        <f>AC30</f>
        <v>34641</v>
      </c>
      <c r="AD38" s="129">
        <f>AD30</f>
        <v>0</v>
      </c>
      <c r="AE38" s="298"/>
      <c r="AF38" s="130">
        <f>AF30</f>
        <v>0</v>
      </c>
      <c r="AG38" s="128">
        <f>AG30</f>
        <v>34641</v>
      </c>
      <c r="AH38" s="129">
        <f>AH30</f>
        <v>0</v>
      </c>
      <c r="AI38" s="298"/>
      <c r="AJ38" s="130">
        <f>AJ30</f>
        <v>0</v>
      </c>
      <c r="AK38" s="128">
        <f>AK30</f>
        <v>34641</v>
      </c>
      <c r="AL38" s="129">
        <f>AL30</f>
        <v>0</v>
      </c>
      <c r="AM38" s="298"/>
      <c r="AN38" s="130">
        <f>AN30</f>
        <v>0</v>
      </c>
      <c r="AO38" s="128">
        <f>AO30</f>
        <v>34641</v>
      </c>
      <c r="AP38" s="129">
        <f>AP30</f>
        <v>0</v>
      </c>
      <c r="AQ38" s="298"/>
      <c r="AR38" s="130">
        <f>AR30</f>
        <v>0</v>
      </c>
      <c r="AS38" s="128">
        <f>AS30</f>
        <v>34641</v>
      </c>
      <c r="AT38" s="129">
        <f>AT30</f>
        <v>0</v>
      </c>
      <c r="AU38" s="298"/>
      <c r="AV38" s="130">
        <f>AV30</f>
        <v>0</v>
      </c>
      <c r="AW38" s="128">
        <f>AW30</f>
        <v>34641</v>
      </c>
      <c r="AX38" s="129">
        <f>AX30</f>
        <v>0</v>
      </c>
      <c r="AY38" s="298"/>
      <c r="AZ38" s="130">
        <f>AZ30</f>
        <v>0</v>
      </c>
      <c r="BA38" s="128">
        <f>BA30</f>
        <v>34641</v>
      </c>
      <c r="BB38" s="129">
        <f>BB30</f>
        <v>0</v>
      </c>
      <c r="BC38" s="298"/>
      <c r="BD38" s="130">
        <f>BD30</f>
        <v>0</v>
      </c>
      <c r="BE38" s="131">
        <f>BE30</f>
        <v>0</v>
      </c>
      <c r="BF38" s="132">
        <f>BF30</f>
        <v>0</v>
      </c>
      <c r="BG38" s="133">
        <f>BG30</f>
        <v>415692</v>
      </c>
      <c r="BH38" s="295"/>
    </row>
    <row r="39" spans="1:60" s="9" customFormat="1" ht="15.75" thickBot="1" x14ac:dyDescent="0.3">
      <c r="A39" s="114"/>
      <c r="B39" s="88" t="s">
        <v>101</v>
      </c>
      <c r="C39" s="297"/>
      <c r="D39" s="115"/>
      <c r="E39" s="439"/>
      <c r="F39" s="439"/>
      <c r="G39" s="439"/>
      <c r="H39" s="116">
        <f>SUM(H31:H36)</f>
        <v>1398177</v>
      </c>
      <c r="I39" s="117">
        <f>SUM(I31:I36)</f>
        <v>1316027.5</v>
      </c>
      <c r="J39" s="296"/>
      <c r="K39" s="118">
        <f>SUM(K31:K36)</f>
        <v>1119896.5</v>
      </c>
      <c r="L39" s="452"/>
      <c r="M39" s="116">
        <f>SUM(M31:M36)</f>
        <v>735896</v>
      </c>
      <c r="N39" s="117">
        <f>SUM(N31:N36)</f>
        <v>0</v>
      </c>
      <c r="O39" s="296"/>
      <c r="P39" s="118">
        <f>SUM(P31:P36)</f>
        <v>0</v>
      </c>
      <c r="Q39" s="116">
        <f>SUM(Q31:Q36)</f>
        <v>735896</v>
      </c>
      <c r="R39" s="117">
        <f>SUM(R31:R36)</f>
        <v>0</v>
      </c>
      <c r="S39" s="296"/>
      <c r="T39" s="118">
        <f>SUM(T31:T36)</f>
        <v>0</v>
      </c>
      <c r="U39" s="116">
        <f>SUM(U31:U36)</f>
        <v>932027</v>
      </c>
      <c r="V39" s="117">
        <f>SUM(V31:V36)</f>
        <v>0</v>
      </c>
      <c r="W39" s="296"/>
      <c r="X39" s="118">
        <f>SUM(X31:X36)</f>
        <v>0</v>
      </c>
      <c r="Y39" s="116">
        <f>SUM(Y31:Y36)</f>
        <v>735896</v>
      </c>
      <c r="Z39" s="117">
        <f>SUM(Z31:Z36)</f>
        <v>0</v>
      </c>
      <c r="AA39" s="296"/>
      <c r="AB39" s="118">
        <f>SUM(AB31:AB36)</f>
        <v>0</v>
      </c>
      <c r="AC39" s="116">
        <f>SUM(AC31:AC36)</f>
        <v>735896</v>
      </c>
      <c r="AD39" s="117">
        <f>SUM(AD31:AD36)</f>
        <v>0</v>
      </c>
      <c r="AE39" s="296"/>
      <c r="AF39" s="118">
        <f>SUM(AF31:AF36)</f>
        <v>0</v>
      </c>
      <c r="AG39" s="116">
        <f>SUM(AG31:AG36)</f>
        <v>932027</v>
      </c>
      <c r="AH39" s="117">
        <f>SUM(AH31:AH36)</f>
        <v>0</v>
      </c>
      <c r="AI39" s="296"/>
      <c r="AJ39" s="118">
        <f>SUM(AJ31:AJ36)</f>
        <v>0</v>
      </c>
      <c r="AK39" s="116">
        <f>SUM(AK31:AK36)</f>
        <v>1221085</v>
      </c>
      <c r="AL39" s="117">
        <f>SUM(AL31:AL36)</f>
        <v>0</v>
      </c>
      <c r="AM39" s="296"/>
      <c r="AN39" s="118">
        <f>SUM(AN31:AN36)</f>
        <v>0</v>
      </c>
      <c r="AO39" s="116">
        <f>SUM(AO31:AO36)</f>
        <v>1221085</v>
      </c>
      <c r="AP39" s="117">
        <f>SUM(AP31:AP36)</f>
        <v>0</v>
      </c>
      <c r="AQ39" s="296"/>
      <c r="AR39" s="118">
        <f>SUM(AR31:AR36)</f>
        <v>0</v>
      </c>
      <c r="AS39" s="116">
        <f>SUM(AS31:AS36)</f>
        <v>1419177</v>
      </c>
      <c r="AT39" s="117">
        <f>SUM(AT31:AT36)</f>
        <v>0</v>
      </c>
      <c r="AU39" s="296"/>
      <c r="AV39" s="118">
        <f>SUM(AV31:AV36)</f>
        <v>0</v>
      </c>
      <c r="AW39" s="116">
        <f>SUM(AW31:AW36)</f>
        <v>1221085</v>
      </c>
      <c r="AX39" s="117">
        <f>SUM(AX31:AX36)</f>
        <v>0</v>
      </c>
      <c r="AY39" s="296"/>
      <c r="AZ39" s="118">
        <f>SUM(AZ31:AZ36)</f>
        <v>0</v>
      </c>
      <c r="BA39" s="116">
        <f>SUM(BA31:BA36)</f>
        <v>1221085</v>
      </c>
      <c r="BB39" s="117">
        <f>SUM(BB31:BB36)</f>
        <v>0</v>
      </c>
      <c r="BC39" s="296"/>
      <c r="BD39" s="118">
        <f>SUM(BD31:BD36)</f>
        <v>0</v>
      </c>
      <c r="BE39" s="119">
        <f>SUM(BE31:BE36)</f>
        <v>0</v>
      </c>
      <c r="BF39" s="120">
        <f>SUM(BF31:BF36)</f>
        <v>0</v>
      </c>
      <c r="BG39" s="121">
        <f>SUM(BG31:BG36)</f>
        <v>12427182.5</v>
      </c>
      <c r="BH39" s="295"/>
    </row>
    <row r="40" spans="1:60" s="9" customFormat="1" ht="15.75" thickBot="1" x14ac:dyDescent="0.3">
      <c r="A40" s="545" t="s">
        <v>102</v>
      </c>
      <c r="B40" s="546"/>
      <c r="C40" s="294"/>
      <c r="D40" s="122">
        <f>SUM(D10:D36)</f>
        <v>42315307.5</v>
      </c>
      <c r="E40" s="440"/>
      <c r="F40" s="440"/>
      <c r="G40" s="440"/>
      <c r="H40" s="103">
        <f>SUM(H10:H36)</f>
        <v>2913718</v>
      </c>
      <c r="I40" s="104">
        <f>SUM(I10:I36)</f>
        <v>1350668.5</v>
      </c>
      <c r="J40" s="293"/>
      <c r="K40" s="105">
        <f>SUM(K10:K36)</f>
        <v>1154537.5</v>
      </c>
      <c r="L40" s="287">
        <f>SUM(L10:L36)</f>
        <v>-1563049.5</v>
      </c>
      <c r="M40" s="103">
        <f>SUM(M10:M36)</f>
        <v>5727937</v>
      </c>
      <c r="N40" s="104">
        <f>SUM(N10:N36)</f>
        <v>0</v>
      </c>
      <c r="O40" s="293"/>
      <c r="P40" s="105">
        <f>SUM(P10:P36)</f>
        <v>0</v>
      </c>
      <c r="Q40" s="103">
        <f>SUM(Q10:Q36)</f>
        <v>770537</v>
      </c>
      <c r="R40" s="104">
        <f>SUM(R10:R36)</f>
        <v>0</v>
      </c>
      <c r="S40" s="293"/>
      <c r="T40" s="105">
        <f>SUM(T10:T36)</f>
        <v>0</v>
      </c>
      <c r="U40" s="103">
        <f>SUM(U10:U36)</f>
        <v>1566668</v>
      </c>
      <c r="V40" s="104">
        <f>SUM(V10:V36)</f>
        <v>0</v>
      </c>
      <c r="W40" s="293"/>
      <c r="X40" s="105">
        <f>SUM(X10:X36)</f>
        <v>0</v>
      </c>
      <c r="Y40" s="103">
        <f>SUM(Y10:Y36)</f>
        <v>8873037</v>
      </c>
      <c r="Z40" s="104">
        <f>SUM(Z10:Z36)</f>
        <v>0</v>
      </c>
      <c r="AA40" s="293"/>
      <c r="AB40" s="105">
        <f>SUM(AB10:AB36)</f>
        <v>0</v>
      </c>
      <c r="AC40" s="103">
        <f>SUM(AC10:AC36)</f>
        <v>770537</v>
      </c>
      <c r="AD40" s="104">
        <f>SUM(AD10:AD36)</f>
        <v>0</v>
      </c>
      <c r="AE40" s="293"/>
      <c r="AF40" s="105">
        <f>SUM(AF10:AF36)</f>
        <v>0</v>
      </c>
      <c r="AG40" s="103">
        <f>SUM(AG10:AG36)</f>
        <v>3966668</v>
      </c>
      <c r="AH40" s="104">
        <f>SUM(AH10:AH36)</f>
        <v>0</v>
      </c>
      <c r="AI40" s="293"/>
      <c r="AJ40" s="105">
        <f>SUM(AJ10:AJ36)</f>
        <v>0</v>
      </c>
      <c r="AK40" s="103">
        <f>SUM(AK10:AK36)</f>
        <v>6209459</v>
      </c>
      <c r="AL40" s="104">
        <f>SUM(AL10:AL36)</f>
        <v>0</v>
      </c>
      <c r="AM40" s="293"/>
      <c r="AN40" s="105">
        <f>SUM(AN10:AN36)</f>
        <v>0</v>
      </c>
      <c r="AO40" s="103">
        <f>SUM(AO10:AO36)</f>
        <v>3629726</v>
      </c>
      <c r="AP40" s="104">
        <f>SUM(AP10:AP36)</f>
        <v>0</v>
      </c>
      <c r="AQ40" s="293"/>
      <c r="AR40" s="105">
        <f>SUM(AR10:AR36)</f>
        <v>0</v>
      </c>
      <c r="AS40" s="103">
        <f>SUM(AS10:AS36)</f>
        <v>3827818</v>
      </c>
      <c r="AT40" s="104">
        <f>SUM(AT10:AT36)</f>
        <v>0</v>
      </c>
      <c r="AU40" s="293"/>
      <c r="AV40" s="105">
        <f>SUM(AV10:AV36)</f>
        <v>0</v>
      </c>
      <c r="AW40" s="103">
        <f>SUM(AW10:AW36)</f>
        <v>3629726</v>
      </c>
      <c r="AX40" s="104">
        <f>SUM(AX10:AX36)</f>
        <v>0</v>
      </c>
      <c r="AY40" s="293"/>
      <c r="AZ40" s="105">
        <f>SUM(AZ10:AZ36)</f>
        <v>0</v>
      </c>
      <c r="BA40" s="103">
        <f>SUM(BA10:BA36)</f>
        <v>1992526</v>
      </c>
      <c r="BB40" s="104">
        <f>SUM(BB10:BB36)</f>
        <v>0</v>
      </c>
      <c r="BC40" s="293"/>
      <c r="BD40" s="105">
        <f>SUM(BD10:BD36)</f>
        <v>0</v>
      </c>
      <c r="BE40" s="94">
        <f>SUM(BE10:BE36)</f>
        <v>0</v>
      </c>
      <c r="BF40" s="95">
        <f>SUM(BF10:BF36)</f>
        <v>0</v>
      </c>
      <c r="BG40" s="25">
        <f>SUM(BG10:BG36)</f>
        <v>42315307.5</v>
      </c>
      <c r="BH40" s="292"/>
    </row>
    <row r="41" spans="1:60" ht="15" thickTop="1" x14ac:dyDescent="0.2">
      <c r="A41" s="291"/>
      <c r="B41" s="290" t="s">
        <v>103</v>
      </c>
      <c r="C41" s="289"/>
      <c r="D41" s="288"/>
      <c r="E41" s="288"/>
      <c r="F41" s="288"/>
      <c r="G41" s="288"/>
      <c r="H41" s="287">
        <f>H40</f>
        <v>2913718</v>
      </c>
      <c r="I41" s="286"/>
      <c r="J41" s="285"/>
      <c r="K41" s="284"/>
      <c r="L41" s="287">
        <f>SUM(H41,L40)</f>
        <v>1350668.5</v>
      </c>
      <c r="M41" s="287">
        <f>SUM(L41,M40)</f>
        <v>7078605.5</v>
      </c>
      <c r="N41" s="286"/>
      <c r="O41" s="285"/>
      <c r="P41" s="284"/>
      <c r="Q41" s="287">
        <f>SUM(M41,Q40)</f>
        <v>7849142.5</v>
      </c>
      <c r="R41" s="286"/>
      <c r="S41" s="285"/>
      <c r="T41" s="284"/>
      <c r="U41" s="287">
        <f>SUM(Q41,U40)</f>
        <v>9415810.5</v>
      </c>
      <c r="V41" s="286"/>
      <c r="W41" s="285"/>
      <c r="X41" s="284"/>
      <c r="Y41" s="287">
        <f>SUM(U41,Y40)</f>
        <v>18288847.5</v>
      </c>
      <c r="Z41" s="286"/>
      <c r="AA41" s="285"/>
      <c r="AB41" s="284"/>
      <c r="AC41" s="287">
        <f>SUM(Y41,AC40)</f>
        <v>19059384.5</v>
      </c>
      <c r="AD41" s="286"/>
      <c r="AE41" s="285"/>
      <c r="AF41" s="284"/>
      <c r="AG41" s="287">
        <f>SUM(AC41,AG40)</f>
        <v>23026052.5</v>
      </c>
      <c r="AH41" s="286"/>
      <c r="AI41" s="285"/>
      <c r="AJ41" s="284"/>
      <c r="AK41" s="287">
        <f>SUM(AG41,AK40)</f>
        <v>29235511.5</v>
      </c>
      <c r="AL41" s="286"/>
      <c r="AM41" s="285"/>
      <c r="AN41" s="284"/>
      <c r="AO41" s="287">
        <f>SUM(AK41,AO40)</f>
        <v>32865237.5</v>
      </c>
      <c r="AP41" s="286"/>
      <c r="AQ41" s="285"/>
      <c r="AR41" s="284"/>
      <c r="AS41" s="287">
        <f>SUM(AO41,AS40)</f>
        <v>36693055.5</v>
      </c>
      <c r="AT41" s="286"/>
      <c r="AU41" s="285"/>
      <c r="AV41" s="284"/>
      <c r="AW41" s="287">
        <f>SUM(AS41,AW40)</f>
        <v>40322781.5</v>
      </c>
      <c r="AX41" s="286"/>
      <c r="AY41" s="285"/>
      <c r="AZ41" s="284"/>
      <c r="BA41" s="287">
        <f>SUM(AW41,BA40)</f>
        <v>42315307.5</v>
      </c>
      <c r="BB41" s="286"/>
      <c r="BC41" s="285"/>
      <c r="BD41" s="284"/>
      <c r="BE41" s="284"/>
      <c r="BF41" s="284"/>
      <c r="BG41" s="275"/>
    </row>
    <row r="42" spans="1:60" x14ac:dyDescent="0.2">
      <c r="A42" s="283"/>
      <c r="B42" s="282" t="s">
        <v>104</v>
      </c>
      <c r="C42" s="281"/>
      <c r="D42" s="280"/>
      <c r="E42" s="280"/>
      <c r="F42" s="280"/>
      <c r="G42" s="280"/>
      <c r="H42" s="279"/>
      <c r="I42" s="277">
        <f>I40</f>
        <v>1350668.5</v>
      </c>
      <c r="J42" s="278"/>
      <c r="K42" s="276"/>
      <c r="L42" s="453"/>
      <c r="M42" s="279"/>
      <c r="N42" s="277">
        <f>SUM(I42,N40)</f>
        <v>1350668.5</v>
      </c>
      <c r="O42" s="278"/>
      <c r="P42" s="276"/>
      <c r="Q42" s="279"/>
      <c r="R42" s="277">
        <f>SUM(N42,R40)</f>
        <v>1350668.5</v>
      </c>
      <c r="S42" s="278"/>
      <c r="T42" s="276"/>
      <c r="U42" s="279"/>
      <c r="V42" s="277">
        <f>SUM(R42,V40)</f>
        <v>1350668.5</v>
      </c>
      <c r="W42" s="278"/>
      <c r="X42" s="276"/>
      <c r="Y42" s="279"/>
      <c r="Z42" s="277">
        <f>SUM(V42,Z40)</f>
        <v>1350668.5</v>
      </c>
      <c r="AA42" s="278"/>
      <c r="AB42" s="276"/>
      <c r="AC42" s="279"/>
      <c r="AD42" s="277">
        <f>SUM(Z42,AD40)</f>
        <v>1350668.5</v>
      </c>
      <c r="AE42" s="278"/>
      <c r="AF42" s="276"/>
      <c r="AG42" s="279"/>
      <c r="AH42" s="277">
        <f>SUM(AD42,AH40)</f>
        <v>1350668.5</v>
      </c>
      <c r="AI42" s="278"/>
      <c r="AJ42" s="276"/>
      <c r="AK42" s="279"/>
      <c r="AL42" s="277">
        <f>SUM(AH42,AL40)</f>
        <v>1350668.5</v>
      </c>
      <c r="AM42" s="278"/>
      <c r="AN42" s="276"/>
      <c r="AO42" s="279"/>
      <c r="AP42" s="277">
        <f>SUM(AL42,AP40)</f>
        <v>1350668.5</v>
      </c>
      <c r="AQ42" s="278"/>
      <c r="AR42" s="276"/>
      <c r="AS42" s="279"/>
      <c r="AT42" s="277">
        <f>SUM(AP42,AT40)</f>
        <v>1350668.5</v>
      </c>
      <c r="AU42" s="278"/>
      <c r="AV42" s="276"/>
      <c r="AW42" s="279"/>
      <c r="AX42" s="277">
        <f>SUM(AT42,AX40)</f>
        <v>1350668.5</v>
      </c>
      <c r="AY42" s="278"/>
      <c r="AZ42" s="276"/>
      <c r="BA42" s="279"/>
      <c r="BB42" s="277">
        <f>+AX42+BB40</f>
        <v>1350668.5</v>
      </c>
      <c r="BC42" s="278"/>
      <c r="BD42" s="276"/>
      <c r="BE42" s="277">
        <f>BB42+BE40</f>
        <v>1350668.5</v>
      </c>
      <c r="BF42" s="276"/>
      <c r="BG42" s="275"/>
    </row>
    <row r="43" spans="1:60" ht="15" thickBot="1" x14ac:dyDescent="0.25">
      <c r="A43" s="274"/>
      <c r="B43" s="273" t="s">
        <v>105</v>
      </c>
      <c r="C43" s="272"/>
      <c r="D43" s="271"/>
      <c r="E43" s="271"/>
      <c r="F43" s="271"/>
      <c r="G43" s="271"/>
      <c r="H43" s="270"/>
      <c r="I43" s="268"/>
      <c r="J43" s="269"/>
      <c r="K43" s="267">
        <f>K40</f>
        <v>1154537.5</v>
      </c>
      <c r="L43" s="454"/>
      <c r="M43" s="270"/>
      <c r="N43" s="268"/>
      <c r="O43" s="269"/>
      <c r="P43" s="267">
        <f>SUM(K43,P40)</f>
        <v>1154537.5</v>
      </c>
      <c r="Q43" s="270"/>
      <c r="R43" s="268"/>
      <c r="S43" s="269"/>
      <c r="T43" s="267">
        <f>SUM(P43,T40)</f>
        <v>1154537.5</v>
      </c>
      <c r="U43" s="270"/>
      <c r="V43" s="268"/>
      <c r="W43" s="269"/>
      <c r="X43" s="267">
        <f>SUM(T43,X40)</f>
        <v>1154537.5</v>
      </c>
      <c r="Y43" s="270"/>
      <c r="Z43" s="268"/>
      <c r="AA43" s="269"/>
      <c r="AB43" s="267">
        <f>SUM(X43,AB40)</f>
        <v>1154537.5</v>
      </c>
      <c r="AC43" s="270"/>
      <c r="AD43" s="268"/>
      <c r="AE43" s="269"/>
      <c r="AF43" s="267">
        <f>SUM(AB43,AF40)</f>
        <v>1154537.5</v>
      </c>
      <c r="AG43" s="270"/>
      <c r="AH43" s="268"/>
      <c r="AI43" s="269"/>
      <c r="AJ43" s="267">
        <f>SUM(AF43,AJ40)</f>
        <v>1154537.5</v>
      </c>
      <c r="AK43" s="270"/>
      <c r="AL43" s="268"/>
      <c r="AM43" s="269"/>
      <c r="AN43" s="267">
        <f>SUM(AJ43,AN40)</f>
        <v>1154537.5</v>
      </c>
      <c r="AO43" s="270"/>
      <c r="AP43" s="268"/>
      <c r="AQ43" s="269"/>
      <c r="AR43" s="267">
        <f>SUM(AN43,AR40)</f>
        <v>1154537.5</v>
      </c>
      <c r="AS43" s="270"/>
      <c r="AT43" s="268"/>
      <c r="AU43" s="269"/>
      <c r="AV43" s="267">
        <f>SUM(AR43,AV40)</f>
        <v>1154537.5</v>
      </c>
      <c r="AW43" s="270"/>
      <c r="AX43" s="268"/>
      <c r="AY43" s="269"/>
      <c r="AZ43" s="267">
        <f>SUM(AV43,AZ40)</f>
        <v>1154537.5</v>
      </c>
      <c r="BA43" s="270"/>
      <c r="BB43" s="268"/>
      <c r="BC43" s="269"/>
      <c r="BD43" s="267">
        <f>SUM(AZ43,BD40)</f>
        <v>1154537.5</v>
      </c>
      <c r="BE43" s="268"/>
      <c r="BF43" s="267">
        <f>SUM(BD43,BF40)</f>
        <v>1154537.5</v>
      </c>
      <c r="BG43" s="209"/>
    </row>
    <row r="44" spans="1:60" ht="15" customHeight="1" thickTop="1" x14ac:dyDescent="0.4">
      <c r="H44" s="538"/>
      <c r="I44" s="539"/>
      <c r="J44" s="539"/>
      <c r="K44" s="540"/>
      <c r="L44" s="444"/>
      <c r="M44" s="538"/>
      <c r="N44" s="539"/>
      <c r="O44" s="539"/>
      <c r="P44" s="540"/>
      <c r="Q44" s="538"/>
      <c r="R44" s="539"/>
      <c r="S44" s="539"/>
      <c r="T44" s="540"/>
      <c r="U44" s="538"/>
      <c r="V44" s="539"/>
      <c r="W44" s="539"/>
      <c r="X44" s="540"/>
      <c r="Y44" s="538"/>
      <c r="Z44" s="539"/>
      <c r="AA44" s="539"/>
      <c r="AB44" s="540"/>
      <c r="AC44" s="538"/>
      <c r="AD44" s="539"/>
      <c r="AE44" s="539"/>
      <c r="AF44" s="540"/>
      <c r="AG44" s="538"/>
      <c r="AH44" s="539"/>
      <c r="AI44" s="539"/>
      <c r="AJ44" s="540"/>
      <c r="AK44" s="538"/>
      <c r="AL44" s="539"/>
      <c r="AM44" s="539"/>
      <c r="AN44" s="540"/>
      <c r="AO44" s="538"/>
      <c r="AP44" s="539"/>
      <c r="AQ44" s="539"/>
      <c r="AR44" s="540"/>
      <c r="AS44" s="538"/>
      <c r="AT44" s="539"/>
      <c r="AU44" s="539"/>
      <c r="AV44" s="540"/>
      <c r="AW44" s="538"/>
      <c r="AX44" s="539"/>
      <c r="AY44" s="539"/>
      <c r="AZ44" s="540"/>
      <c r="BA44" s="538"/>
      <c r="BB44" s="539"/>
      <c r="BC44" s="539"/>
      <c r="BD44" s="540"/>
      <c r="BE44" s="349"/>
      <c r="BF44" s="543"/>
    </row>
    <row r="45" spans="1:60" ht="15" customHeight="1" thickBot="1" x14ac:dyDescent="0.45">
      <c r="H45" s="541"/>
      <c r="I45" s="541"/>
      <c r="J45" s="541"/>
      <c r="K45" s="542"/>
      <c r="L45" s="445"/>
      <c r="M45" s="541"/>
      <c r="N45" s="541"/>
      <c r="O45" s="541"/>
      <c r="P45" s="542"/>
      <c r="Q45" s="541"/>
      <c r="R45" s="541"/>
      <c r="S45" s="541"/>
      <c r="T45" s="542"/>
      <c r="U45" s="541"/>
      <c r="V45" s="541"/>
      <c r="W45" s="541"/>
      <c r="X45" s="542"/>
      <c r="Y45" s="541"/>
      <c r="Z45" s="541"/>
      <c r="AA45" s="541"/>
      <c r="AB45" s="542"/>
      <c r="AC45" s="541"/>
      <c r="AD45" s="541"/>
      <c r="AE45" s="541"/>
      <c r="AF45" s="542"/>
      <c r="AG45" s="541"/>
      <c r="AH45" s="541"/>
      <c r="AI45" s="541"/>
      <c r="AJ45" s="542"/>
      <c r="AK45" s="541"/>
      <c r="AL45" s="541"/>
      <c r="AM45" s="541"/>
      <c r="AN45" s="542"/>
      <c r="AO45" s="541"/>
      <c r="AP45" s="541"/>
      <c r="AQ45" s="541"/>
      <c r="AR45" s="542"/>
      <c r="AS45" s="541"/>
      <c r="AT45" s="541"/>
      <c r="AU45" s="541"/>
      <c r="AV45" s="542"/>
      <c r="AW45" s="541"/>
      <c r="AX45" s="541"/>
      <c r="AY45" s="541"/>
      <c r="AZ45" s="542"/>
      <c r="BA45" s="541"/>
      <c r="BB45" s="541"/>
      <c r="BC45" s="541"/>
      <c r="BD45" s="542"/>
      <c r="BE45" s="350"/>
      <c r="BF45" s="544"/>
    </row>
    <row r="46" spans="1:60" x14ac:dyDescent="0.2">
      <c r="X46" s="209"/>
    </row>
    <row r="48" spans="1:60" x14ac:dyDescent="0.2">
      <c r="D48" s="266"/>
      <c r="E48" s="266"/>
      <c r="F48" s="266"/>
      <c r="G48" s="266"/>
      <c r="H48" s="209"/>
    </row>
    <row r="49" spans="8:8" x14ac:dyDescent="0.2">
      <c r="H49" s="209"/>
    </row>
    <row r="50" spans="8:8" x14ac:dyDescent="0.2">
      <c r="H50" s="209"/>
    </row>
    <row r="51" spans="8:8" x14ac:dyDescent="0.2">
      <c r="H51" s="209"/>
    </row>
    <row r="52" spans="8:8" x14ac:dyDescent="0.2">
      <c r="H52" s="209"/>
    </row>
    <row r="53" spans="8:8" x14ac:dyDescent="0.2">
      <c r="H53" s="209"/>
    </row>
    <row r="54" spans="8:8" x14ac:dyDescent="0.2">
      <c r="H54" s="209"/>
    </row>
    <row r="55" spans="8:8" x14ac:dyDescent="0.2">
      <c r="H55" s="209"/>
    </row>
    <row r="56" spans="8:8" x14ac:dyDescent="0.2">
      <c r="H56" s="209"/>
    </row>
  </sheetData>
  <autoFilter ref="A9:BH45" xr:uid="{20D189A2-C5E2-4F44-B326-EA17F866D0B3}"/>
  <mergeCells count="74">
    <mergeCell ref="E5:E9"/>
    <mergeCell ref="F5:F9"/>
    <mergeCell ref="G5:G9"/>
    <mergeCell ref="H3:K4"/>
    <mergeCell ref="M3:P4"/>
    <mergeCell ref="L3:L9"/>
    <mergeCell ref="Q3:T4"/>
    <mergeCell ref="U3:X4"/>
    <mergeCell ref="Y3:AB4"/>
    <mergeCell ref="AC3:AF4"/>
    <mergeCell ref="AG3:AJ4"/>
    <mergeCell ref="AK3:AN4"/>
    <mergeCell ref="AO3:AR4"/>
    <mergeCell ref="AS3:AV4"/>
    <mergeCell ref="AW3:AZ4"/>
    <mergeCell ref="BA3:BD4"/>
    <mergeCell ref="BE3:BF4"/>
    <mergeCell ref="C5:C9"/>
    <mergeCell ref="D5:D9"/>
    <mergeCell ref="H5:H9"/>
    <mergeCell ref="I5:I9"/>
    <mergeCell ref="K5:K9"/>
    <mergeCell ref="M5:M9"/>
    <mergeCell ref="N5:N9"/>
    <mergeCell ref="P5:P9"/>
    <mergeCell ref="Q5:Q9"/>
    <mergeCell ref="R5:R9"/>
    <mergeCell ref="T5:T9"/>
    <mergeCell ref="U5:U9"/>
    <mergeCell ref="V5:V9"/>
    <mergeCell ref="X5:X9"/>
    <mergeCell ref="Y5:Y9"/>
    <mergeCell ref="Z5:Z9"/>
    <mergeCell ref="AB5:AB9"/>
    <mergeCell ref="AC5:AC9"/>
    <mergeCell ref="AL5:AL9"/>
    <mergeCell ref="AN5:AN9"/>
    <mergeCell ref="AO5:AO9"/>
    <mergeCell ref="AP5:AP9"/>
    <mergeCell ref="AD5:AD9"/>
    <mergeCell ref="AF5:AF9"/>
    <mergeCell ref="AG5:AG9"/>
    <mergeCell ref="AH5:AH9"/>
    <mergeCell ref="AJ5:AJ9"/>
    <mergeCell ref="A6:B6"/>
    <mergeCell ref="A7:B7"/>
    <mergeCell ref="BE5:BE9"/>
    <mergeCell ref="BF5:BF9"/>
    <mergeCell ref="BG5:BG9"/>
    <mergeCell ref="AX5:AX9"/>
    <mergeCell ref="AZ5:AZ9"/>
    <mergeCell ref="BA5:BA9"/>
    <mergeCell ref="BB5:BB9"/>
    <mergeCell ref="BD5:BD9"/>
    <mergeCell ref="AR5:AR9"/>
    <mergeCell ref="AS5:AS9"/>
    <mergeCell ref="AT5:AT9"/>
    <mergeCell ref="AV5:AV9"/>
    <mergeCell ref="AW5:AW9"/>
    <mergeCell ref="AK5:AK9"/>
    <mergeCell ref="A40:B40"/>
    <mergeCell ref="H44:K45"/>
    <mergeCell ref="M44:P45"/>
    <mergeCell ref="Q44:T45"/>
    <mergeCell ref="U44:X45"/>
    <mergeCell ref="Y44:AB45"/>
    <mergeCell ref="BA44:BD45"/>
    <mergeCell ref="BF44:BF45"/>
    <mergeCell ref="AC44:AF45"/>
    <mergeCell ref="AG44:AJ45"/>
    <mergeCell ref="AK44:AN45"/>
    <mergeCell ref="AO44:AR45"/>
    <mergeCell ref="AS44:AV45"/>
    <mergeCell ref="AW44:AZ4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D39C8-190E-4CC2-ADF0-345B4FE46330}">
  <dimension ref="A6:BK64"/>
  <sheetViews>
    <sheetView zoomScaleNormal="100" workbookViewId="0">
      <pane xSplit="3" topLeftCell="D1" activePane="topRight" state="frozen"/>
      <selection activeCell="A4" sqref="A4"/>
      <selection pane="topRight" activeCell="J25" sqref="J25"/>
    </sheetView>
  </sheetViews>
  <sheetFormatPr defaultColWidth="9.140625" defaultRowHeight="14.25" x14ac:dyDescent="0.2"/>
  <cols>
    <col min="1" max="1" width="64.42578125" style="207" bestFit="1" customWidth="1"/>
    <col min="2" max="2" width="17.85546875" style="210" customWidth="1"/>
    <col min="3" max="8" width="17.85546875" style="209" customWidth="1"/>
    <col min="9" max="10" width="16.28515625" style="208" customWidth="1"/>
    <col min="11" max="11" width="16.28515625" style="208" hidden="1" customWidth="1"/>
    <col min="12" max="15" width="16.28515625" style="208" customWidth="1"/>
    <col min="16" max="16" width="16.28515625" style="208" hidden="1" customWidth="1"/>
    <col min="17" max="19" width="16.28515625" style="208" customWidth="1"/>
    <col min="20" max="20" width="16.28515625" style="208" hidden="1" customWidth="1"/>
    <col min="21" max="23" width="16.28515625" style="208" customWidth="1"/>
    <col min="24" max="24" width="16.28515625" style="208" hidden="1" customWidth="1"/>
    <col min="25" max="27" width="16.28515625" style="208" customWidth="1"/>
    <col min="28" max="28" width="16.28515625" style="208" hidden="1" customWidth="1"/>
    <col min="29" max="31" width="16.28515625" style="208" customWidth="1"/>
    <col min="32" max="32" width="16.28515625" style="208" hidden="1" customWidth="1"/>
    <col min="33" max="35" width="16.28515625" style="208" customWidth="1"/>
    <col min="36" max="36" width="16.28515625" style="208" hidden="1" customWidth="1"/>
    <col min="37" max="39" width="16.28515625" style="208" customWidth="1"/>
    <col min="40" max="40" width="16.28515625" style="208" hidden="1" customWidth="1"/>
    <col min="41" max="43" width="16.28515625" style="208" customWidth="1"/>
    <col min="44" max="44" width="16.28515625" style="208" hidden="1" customWidth="1"/>
    <col min="45" max="47" width="16.28515625" style="208" customWidth="1"/>
    <col min="48" max="48" width="16.28515625" style="208" hidden="1" customWidth="1"/>
    <col min="49" max="51" width="16.28515625" style="208" customWidth="1"/>
    <col min="52" max="52" width="16.28515625" style="208" hidden="1" customWidth="1"/>
    <col min="53" max="55" width="16.28515625" style="208" customWidth="1"/>
    <col min="56" max="56" width="16.28515625" style="208" hidden="1" customWidth="1"/>
    <col min="57" max="57" width="16.28515625" style="208" customWidth="1"/>
    <col min="58" max="59" width="16.28515625" style="208" hidden="1" customWidth="1"/>
    <col min="60" max="60" width="16.28515625" style="208" customWidth="1"/>
    <col min="61" max="61" width="16.85546875" style="208" bestFit="1" customWidth="1"/>
    <col min="62" max="63" width="16.28515625" style="208" customWidth="1"/>
    <col min="64" max="16384" width="9.140625" style="207"/>
  </cols>
  <sheetData>
    <row r="6" spans="1:63" ht="15.75" x14ac:dyDescent="0.25">
      <c r="A6" s="144" t="s">
        <v>3</v>
      </c>
      <c r="B6" s="264"/>
      <c r="C6" s="60"/>
      <c r="D6" s="60"/>
      <c r="E6" s="60"/>
      <c r="F6" s="60"/>
      <c r="G6" s="60"/>
      <c r="H6" s="60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</row>
    <row r="7" spans="1:63" ht="15.75" x14ac:dyDescent="0.25">
      <c r="A7" s="6" t="s">
        <v>183</v>
      </c>
      <c r="B7" s="263"/>
      <c r="C7" s="61"/>
      <c r="D7" s="61"/>
      <c r="E7" s="61"/>
      <c r="F7" s="61"/>
      <c r="G7" s="61"/>
      <c r="H7" s="61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1:63" ht="15" thickBot="1" x14ac:dyDescent="0.25">
      <c r="A8" s="262"/>
      <c r="B8" s="261"/>
      <c r="C8" s="260"/>
      <c r="D8" s="260"/>
      <c r="E8" s="260"/>
    </row>
    <row r="9" spans="1:63" ht="15.75" thickBot="1" x14ac:dyDescent="0.3">
      <c r="A9" s="62"/>
      <c r="B9" s="597" t="s">
        <v>153</v>
      </c>
      <c r="C9" s="599" t="s">
        <v>152</v>
      </c>
      <c r="D9" s="600"/>
      <c r="E9" s="600"/>
      <c r="F9" s="601" t="s">
        <v>211</v>
      </c>
      <c r="G9" s="601" t="s">
        <v>212</v>
      </c>
      <c r="H9" s="601" t="s">
        <v>213</v>
      </c>
      <c r="I9" s="596" t="s">
        <v>161</v>
      </c>
      <c r="J9" s="587"/>
      <c r="K9" s="588"/>
      <c r="L9" s="589"/>
      <c r="M9" s="604" t="s">
        <v>230</v>
      </c>
      <c r="N9" s="583" t="s">
        <v>162</v>
      </c>
      <c r="O9" s="584"/>
      <c r="P9" s="585"/>
      <c r="Q9" s="590"/>
      <c r="R9" s="586" t="s">
        <v>163</v>
      </c>
      <c r="S9" s="587"/>
      <c r="T9" s="588"/>
      <c r="U9" s="589"/>
      <c r="V9" s="583" t="s">
        <v>164</v>
      </c>
      <c r="W9" s="584"/>
      <c r="X9" s="585"/>
      <c r="Y9" s="584"/>
      <c r="Z9" s="596" t="s">
        <v>165</v>
      </c>
      <c r="AA9" s="587"/>
      <c r="AB9" s="588"/>
      <c r="AC9" s="589"/>
      <c r="AD9" s="583" t="s">
        <v>166</v>
      </c>
      <c r="AE9" s="584"/>
      <c r="AF9" s="585"/>
      <c r="AG9" s="590"/>
      <c r="AH9" s="586" t="s">
        <v>167</v>
      </c>
      <c r="AI9" s="587"/>
      <c r="AJ9" s="588"/>
      <c r="AK9" s="589"/>
      <c r="AL9" s="583" t="s">
        <v>168</v>
      </c>
      <c r="AM9" s="584"/>
      <c r="AN9" s="585"/>
      <c r="AO9" s="590"/>
      <c r="AP9" s="586" t="s">
        <v>169</v>
      </c>
      <c r="AQ9" s="587"/>
      <c r="AR9" s="588"/>
      <c r="AS9" s="589"/>
      <c r="AT9" s="583" t="s">
        <v>170</v>
      </c>
      <c r="AU9" s="584"/>
      <c r="AV9" s="585"/>
      <c r="AW9" s="590"/>
      <c r="AX9" s="586" t="s">
        <v>171</v>
      </c>
      <c r="AY9" s="587"/>
      <c r="AZ9" s="588"/>
      <c r="BA9" s="589"/>
      <c r="BB9" s="583" t="s">
        <v>172</v>
      </c>
      <c r="BC9" s="584"/>
      <c r="BD9" s="585"/>
      <c r="BE9" s="590"/>
      <c r="BF9" s="591" t="s">
        <v>225</v>
      </c>
      <c r="BG9" s="592"/>
      <c r="BH9" s="593" t="s">
        <v>39</v>
      </c>
      <c r="BI9" s="594"/>
      <c r="BJ9" s="594"/>
      <c r="BK9" s="595"/>
    </row>
    <row r="10" spans="1:63" s="259" customFormat="1" ht="60.75" thickBot="1" x14ac:dyDescent="0.3">
      <c r="A10" s="63" t="s">
        <v>106</v>
      </c>
      <c r="B10" s="598"/>
      <c r="C10" s="352" t="s">
        <v>107</v>
      </c>
      <c r="D10" s="351" t="s">
        <v>151</v>
      </c>
      <c r="E10" s="351" t="s">
        <v>108</v>
      </c>
      <c r="F10" s="602"/>
      <c r="G10" s="602"/>
      <c r="H10" s="602"/>
      <c r="I10" s="75" t="s">
        <v>19</v>
      </c>
      <c r="J10" s="57" t="s">
        <v>37</v>
      </c>
      <c r="K10" s="134"/>
      <c r="L10" s="58" t="s">
        <v>38</v>
      </c>
      <c r="M10" s="605"/>
      <c r="N10" s="56" t="s">
        <v>19</v>
      </c>
      <c r="O10" s="57" t="s">
        <v>37</v>
      </c>
      <c r="P10" s="134"/>
      <c r="Q10" s="58" t="s">
        <v>38</v>
      </c>
      <c r="R10" s="75" t="s">
        <v>19</v>
      </c>
      <c r="S10" s="57" t="s">
        <v>37</v>
      </c>
      <c r="T10" s="134"/>
      <c r="U10" s="58" t="s">
        <v>38</v>
      </c>
      <c r="V10" s="75" t="s">
        <v>19</v>
      </c>
      <c r="W10" s="57" t="s">
        <v>37</v>
      </c>
      <c r="X10" s="134"/>
      <c r="Y10" s="138" t="s">
        <v>38</v>
      </c>
      <c r="Z10" s="75" t="s">
        <v>19</v>
      </c>
      <c r="AA10" s="57" t="s">
        <v>37</v>
      </c>
      <c r="AB10" s="134"/>
      <c r="AC10" s="58" t="s">
        <v>38</v>
      </c>
      <c r="AD10" s="75" t="s">
        <v>19</v>
      </c>
      <c r="AE10" s="57" t="s">
        <v>37</v>
      </c>
      <c r="AF10" s="134"/>
      <c r="AG10" s="58" t="s">
        <v>38</v>
      </c>
      <c r="AH10" s="75" t="s">
        <v>19</v>
      </c>
      <c r="AI10" s="57" t="s">
        <v>37</v>
      </c>
      <c r="AJ10" s="134"/>
      <c r="AK10" s="58" t="s">
        <v>38</v>
      </c>
      <c r="AL10" s="56" t="s">
        <v>19</v>
      </c>
      <c r="AM10" s="57" t="s">
        <v>37</v>
      </c>
      <c r="AN10" s="134"/>
      <c r="AO10" s="58" t="s">
        <v>38</v>
      </c>
      <c r="AP10" s="56" t="s">
        <v>19</v>
      </c>
      <c r="AQ10" s="57" t="s">
        <v>37</v>
      </c>
      <c r="AR10" s="134"/>
      <c r="AS10" s="58" t="s">
        <v>38</v>
      </c>
      <c r="AT10" s="56" t="s">
        <v>19</v>
      </c>
      <c r="AU10" s="57" t="s">
        <v>37</v>
      </c>
      <c r="AV10" s="134"/>
      <c r="AW10" s="58" t="s">
        <v>38</v>
      </c>
      <c r="AX10" s="56" t="s">
        <v>19</v>
      </c>
      <c r="AY10" s="57" t="s">
        <v>37</v>
      </c>
      <c r="AZ10" s="134"/>
      <c r="BA10" s="58" t="s">
        <v>38</v>
      </c>
      <c r="BB10" s="56" t="s">
        <v>19</v>
      </c>
      <c r="BC10" s="57" t="s">
        <v>37</v>
      </c>
      <c r="BD10" s="134"/>
      <c r="BE10" s="58" t="s">
        <v>38</v>
      </c>
      <c r="BF10" s="123" t="s">
        <v>86</v>
      </c>
      <c r="BG10" s="124" t="s">
        <v>87</v>
      </c>
      <c r="BH10" s="50" t="s">
        <v>150</v>
      </c>
      <c r="BI10" s="50" t="s">
        <v>109</v>
      </c>
      <c r="BJ10" s="47" t="s">
        <v>110</v>
      </c>
      <c r="BK10" s="51" t="s">
        <v>111</v>
      </c>
    </row>
    <row r="11" spans="1:63" s="46" customFormat="1" ht="15.75" thickBot="1" x14ac:dyDescent="0.3">
      <c r="A11" s="64" t="s">
        <v>112</v>
      </c>
      <c r="B11" s="258"/>
      <c r="C11" s="77">
        <f>SUM(C12)</f>
        <v>1442327.1125999999</v>
      </c>
      <c r="D11" s="77">
        <f>SUM(D12)</f>
        <v>0</v>
      </c>
      <c r="E11" s="433">
        <f>SUM(E12)</f>
        <v>1442327.1125999999</v>
      </c>
      <c r="F11" s="602"/>
      <c r="G11" s="602"/>
      <c r="H11" s="602"/>
      <c r="I11" s="67">
        <f>SUM(I12)</f>
        <v>0</v>
      </c>
      <c r="J11" s="48">
        <f>SUM(J12)</f>
        <v>0</v>
      </c>
      <c r="K11" s="135" t="e">
        <f>SUM(K12,#REF!)</f>
        <v>#REF!</v>
      </c>
      <c r="L11" s="53">
        <f>SUM(L12)</f>
        <v>0</v>
      </c>
      <c r="M11" s="447">
        <f>SUM(M12,M37,M54,M64,M66)</f>
        <v>0</v>
      </c>
      <c r="N11" s="67">
        <f>SUM(N12)</f>
        <v>353536.3701904401</v>
      </c>
      <c r="O11" s="48">
        <f>SUM(O12)</f>
        <v>0</v>
      </c>
      <c r="P11" s="135" t="e">
        <f>SUM(P12,#REF!)</f>
        <v>#REF!</v>
      </c>
      <c r="Q11" s="53">
        <f>SUM(Q12)</f>
        <v>0</v>
      </c>
      <c r="R11" s="67">
        <f>SUM(R12)</f>
        <v>0</v>
      </c>
      <c r="S11" s="48">
        <f>SUM(S12)</f>
        <v>0</v>
      </c>
      <c r="T11" s="135" t="e">
        <f>SUM(T12,#REF!)</f>
        <v>#REF!</v>
      </c>
      <c r="U11" s="53">
        <f>SUM(U12)</f>
        <v>0</v>
      </c>
      <c r="V11" s="67">
        <f>SUM(V12)</f>
        <v>359315.87565</v>
      </c>
      <c r="W11" s="48">
        <f>SUM(W12)</f>
        <v>0</v>
      </c>
      <c r="X11" s="135" t="e">
        <f>SUM(X12,#REF!)</f>
        <v>#REF!</v>
      </c>
      <c r="Y11" s="53">
        <f>SUM(Y12)</f>
        <v>0</v>
      </c>
      <c r="Z11" s="67">
        <f>SUM(Z12)</f>
        <v>1265.9024999999999</v>
      </c>
      <c r="AA11" s="48">
        <f>SUM(AA12)</f>
        <v>0</v>
      </c>
      <c r="AB11" s="135" t="e">
        <f>SUM(AB12,#REF!)</f>
        <v>#REF!</v>
      </c>
      <c r="AC11" s="53">
        <f>SUM(AC12)</f>
        <v>0</v>
      </c>
      <c r="AD11" s="67">
        <f>SUM(AD12)</f>
        <v>0</v>
      </c>
      <c r="AE11" s="48">
        <f>SUM(AE12)</f>
        <v>0</v>
      </c>
      <c r="AF11" s="135" t="e">
        <f>SUM(AF12,#REF!)</f>
        <v>#REF!</v>
      </c>
      <c r="AG11" s="53">
        <f>SUM(AG12)</f>
        <v>0</v>
      </c>
      <c r="AH11" s="67">
        <f>SUM(AH12)</f>
        <v>359315.87565</v>
      </c>
      <c r="AI11" s="48">
        <f>SUM(AI12)</f>
        <v>0</v>
      </c>
      <c r="AJ11" s="135" t="e">
        <f>SUM(AJ12,#REF!)</f>
        <v>#REF!</v>
      </c>
      <c r="AK11" s="53">
        <f>SUM(AK12)</f>
        <v>0</v>
      </c>
      <c r="AL11" s="67">
        <f>SUM(AL12)</f>
        <v>1265.9024999999999</v>
      </c>
      <c r="AM11" s="48">
        <f>SUM(AM12)</f>
        <v>0</v>
      </c>
      <c r="AN11" s="135" t="e">
        <f>SUM(AN12,#REF!)</f>
        <v>#REF!</v>
      </c>
      <c r="AO11" s="53">
        <f>SUM(AO12)</f>
        <v>0</v>
      </c>
      <c r="AP11" s="67">
        <f>SUM(AP12)</f>
        <v>0</v>
      </c>
      <c r="AQ11" s="48">
        <f>SUM(AQ12)</f>
        <v>0</v>
      </c>
      <c r="AR11" s="135" t="e">
        <f>SUM(AR12,#REF!)</f>
        <v>#REF!</v>
      </c>
      <c r="AS11" s="53">
        <f>SUM(AS12)</f>
        <v>0</v>
      </c>
      <c r="AT11" s="67">
        <f>SUM(AT12)</f>
        <v>359315.87565</v>
      </c>
      <c r="AU11" s="48">
        <f>SUM(AU12)</f>
        <v>0</v>
      </c>
      <c r="AV11" s="135" t="e">
        <f>SUM(AV12,#REF!)</f>
        <v>#REF!</v>
      </c>
      <c r="AW11" s="53">
        <f>SUM(AW12)</f>
        <v>0</v>
      </c>
      <c r="AX11" s="67">
        <f>SUM(AX12)</f>
        <v>1265.9024999999999</v>
      </c>
      <c r="AY11" s="48">
        <f>SUM(AY12)</f>
        <v>0</v>
      </c>
      <c r="AZ11" s="135" t="e">
        <f>SUM(AZ12,#REF!)</f>
        <v>#REF!</v>
      </c>
      <c r="BA11" s="53">
        <f>SUM(BA12)</f>
        <v>0</v>
      </c>
      <c r="BB11" s="67">
        <f>SUM(BB12)</f>
        <v>359315.87565</v>
      </c>
      <c r="BC11" s="48">
        <f>SUM(BC12)</f>
        <v>0</v>
      </c>
      <c r="BD11" s="135" t="e">
        <f>SUM(BD12,#REF!)</f>
        <v>#REF!</v>
      </c>
      <c r="BE11" s="53">
        <f>SUM(BE12)</f>
        <v>0</v>
      </c>
      <c r="BF11" s="97">
        <f>SUM(BF12,BF40,BF44,BF46)</f>
        <v>0</v>
      </c>
      <c r="BG11" s="90">
        <f>SUM(BG12,BG40,BG44,BG46)</f>
        <v>0</v>
      </c>
      <c r="BH11" s="52">
        <f>SUM(BH12)</f>
        <v>1794597.5802904398</v>
      </c>
      <c r="BI11" s="52">
        <f>SUM(BI12,BI40,BI44,BI46)</f>
        <v>28885.77</v>
      </c>
      <c r="BJ11" s="48">
        <f>SUM(BJ12,BJ40,BJ44,BJ46)</f>
        <v>28885.77</v>
      </c>
      <c r="BK11" s="53">
        <f>SUM(BK12,BK40,BK44,BK46)</f>
        <v>28885.77</v>
      </c>
    </row>
    <row r="12" spans="1:63" s="9" customFormat="1" ht="15.75" thickBot="1" x14ac:dyDescent="0.3">
      <c r="A12" s="257" t="s">
        <v>149</v>
      </c>
      <c r="B12" s="254"/>
      <c r="C12" s="256">
        <f t="shared" ref="C12:AL12" si="0">SUM(C13:C37)</f>
        <v>1442327.1125999999</v>
      </c>
      <c r="D12" s="256">
        <f t="shared" si="0"/>
        <v>0</v>
      </c>
      <c r="E12" s="434">
        <f t="shared" si="0"/>
        <v>1442327.1125999999</v>
      </c>
      <c r="F12" s="603"/>
      <c r="G12" s="603"/>
      <c r="H12" s="603"/>
      <c r="I12" s="76">
        <f t="shared" si="0"/>
        <v>0</v>
      </c>
      <c r="J12" s="49">
        <f t="shared" si="0"/>
        <v>0</v>
      </c>
      <c r="K12" s="137">
        <f t="shared" si="0"/>
        <v>0</v>
      </c>
      <c r="L12" s="55">
        <f t="shared" si="0"/>
        <v>0</v>
      </c>
      <c r="M12" s="447">
        <f t="shared" si="0"/>
        <v>0</v>
      </c>
      <c r="N12" s="76">
        <f t="shared" si="0"/>
        <v>353536.3701904401</v>
      </c>
      <c r="O12" s="49">
        <f t="shared" si="0"/>
        <v>0</v>
      </c>
      <c r="P12" s="137">
        <f t="shared" si="0"/>
        <v>0</v>
      </c>
      <c r="Q12" s="55">
        <f t="shared" si="0"/>
        <v>0</v>
      </c>
      <c r="R12" s="76">
        <f t="shared" si="0"/>
        <v>0</v>
      </c>
      <c r="S12" s="49">
        <f t="shared" si="0"/>
        <v>0</v>
      </c>
      <c r="T12" s="137">
        <f t="shared" si="0"/>
        <v>0</v>
      </c>
      <c r="U12" s="55">
        <f t="shared" si="0"/>
        <v>0</v>
      </c>
      <c r="V12" s="76">
        <f t="shared" si="0"/>
        <v>359315.87565</v>
      </c>
      <c r="W12" s="49">
        <f t="shared" si="0"/>
        <v>0</v>
      </c>
      <c r="X12" s="137">
        <f t="shared" si="0"/>
        <v>0</v>
      </c>
      <c r="Y12" s="55">
        <f t="shared" si="0"/>
        <v>0</v>
      </c>
      <c r="Z12" s="76">
        <f t="shared" si="0"/>
        <v>1265.9024999999999</v>
      </c>
      <c r="AA12" s="49">
        <f t="shared" si="0"/>
        <v>0</v>
      </c>
      <c r="AB12" s="137">
        <f t="shared" si="0"/>
        <v>0</v>
      </c>
      <c r="AC12" s="55">
        <f t="shared" si="0"/>
        <v>0</v>
      </c>
      <c r="AD12" s="76">
        <f t="shared" si="0"/>
        <v>0</v>
      </c>
      <c r="AE12" s="49">
        <f t="shared" si="0"/>
        <v>0</v>
      </c>
      <c r="AF12" s="137">
        <f t="shared" si="0"/>
        <v>0</v>
      </c>
      <c r="AG12" s="55">
        <f t="shared" si="0"/>
        <v>0</v>
      </c>
      <c r="AH12" s="76">
        <f t="shared" si="0"/>
        <v>359315.87565</v>
      </c>
      <c r="AI12" s="49">
        <f t="shared" si="0"/>
        <v>0</v>
      </c>
      <c r="AJ12" s="137">
        <f t="shared" si="0"/>
        <v>0</v>
      </c>
      <c r="AK12" s="55">
        <f t="shared" si="0"/>
        <v>0</v>
      </c>
      <c r="AL12" s="76">
        <f t="shared" si="0"/>
        <v>1265.9024999999999</v>
      </c>
      <c r="AM12" s="49">
        <f t="shared" ref="AM12:BK12" si="1">SUM(AM13:AM37)</f>
        <v>0</v>
      </c>
      <c r="AN12" s="137">
        <f t="shared" si="1"/>
        <v>0</v>
      </c>
      <c r="AO12" s="55">
        <f t="shared" si="1"/>
        <v>0</v>
      </c>
      <c r="AP12" s="76">
        <f t="shared" si="1"/>
        <v>0</v>
      </c>
      <c r="AQ12" s="49">
        <f t="shared" si="1"/>
        <v>0</v>
      </c>
      <c r="AR12" s="137">
        <f t="shared" si="1"/>
        <v>0</v>
      </c>
      <c r="AS12" s="55">
        <f t="shared" si="1"/>
        <v>0</v>
      </c>
      <c r="AT12" s="76">
        <f t="shared" si="1"/>
        <v>359315.87565</v>
      </c>
      <c r="AU12" s="49">
        <f t="shared" si="1"/>
        <v>0</v>
      </c>
      <c r="AV12" s="137">
        <f t="shared" si="1"/>
        <v>0</v>
      </c>
      <c r="AW12" s="55">
        <f t="shared" si="1"/>
        <v>0</v>
      </c>
      <c r="AX12" s="76">
        <f t="shared" si="1"/>
        <v>1265.9024999999999</v>
      </c>
      <c r="AY12" s="49">
        <f t="shared" si="1"/>
        <v>0</v>
      </c>
      <c r="AZ12" s="137">
        <f t="shared" si="1"/>
        <v>0</v>
      </c>
      <c r="BA12" s="55">
        <f t="shared" si="1"/>
        <v>0</v>
      </c>
      <c r="BB12" s="76">
        <f t="shared" si="1"/>
        <v>359315.87565</v>
      </c>
      <c r="BC12" s="49">
        <f t="shared" si="1"/>
        <v>0</v>
      </c>
      <c r="BD12" s="137">
        <f t="shared" si="1"/>
        <v>0</v>
      </c>
      <c r="BE12" s="55">
        <f t="shared" si="1"/>
        <v>0</v>
      </c>
      <c r="BF12" s="96">
        <f t="shared" si="1"/>
        <v>0</v>
      </c>
      <c r="BG12" s="92">
        <f t="shared" si="1"/>
        <v>0</v>
      </c>
      <c r="BH12" s="54">
        <f t="shared" si="1"/>
        <v>1794597.5802904398</v>
      </c>
      <c r="BI12" s="54">
        <f t="shared" si="1"/>
        <v>0</v>
      </c>
      <c r="BJ12" s="49">
        <f t="shared" si="1"/>
        <v>0</v>
      </c>
      <c r="BK12" s="55">
        <f t="shared" si="1"/>
        <v>0</v>
      </c>
    </row>
    <row r="13" spans="1:63" s="71" customFormat="1" ht="28.5" x14ac:dyDescent="0.2">
      <c r="A13" s="72" t="s">
        <v>113</v>
      </c>
      <c r="B13" s="255">
        <v>2</v>
      </c>
      <c r="C13" s="153">
        <v>8673.0499999999993</v>
      </c>
      <c r="D13" s="156"/>
      <c r="E13" s="73">
        <v>8673.0499999999993</v>
      </c>
      <c r="F13" s="435" t="s">
        <v>214</v>
      </c>
      <c r="G13" s="435" t="s">
        <v>215</v>
      </c>
      <c r="H13" s="435" t="s">
        <v>216</v>
      </c>
      <c r="I13" s="74">
        <v>0</v>
      </c>
      <c r="J13" s="69">
        <v>0</v>
      </c>
      <c r="K13" s="136"/>
      <c r="L13" s="70">
        <v>0</v>
      </c>
      <c r="M13" s="448">
        <v>0</v>
      </c>
      <c r="N13" s="74">
        <v>2150.5699999999997</v>
      </c>
      <c r="O13" s="69">
        <v>0</v>
      </c>
      <c r="P13" s="136"/>
      <c r="Q13" s="70">
        <v>0</v>
      </c>
      <c r="R13" s="74">
        <v>0</v>
      </c>
      <c r="S13" s="69">
        <v>0</v>
      </c>
      <c r="T13" s="136"/>
      <c r="U13" s="70">
        <v>0</v>
      </c>
      <c r="V13" s="74">
        <v>902.36</v>
      </c>
      <c r="W13" s="69">
        <v>0</v>
      </c>
      <c r="X13" s="136"/>
      <c r="Y13" s="70">
        <v>0</v>
      </c>
      <c r="Z13" s="74">
        <v>1265.9024999999999</v>
      </c>
      <c r="AA13" s="69">
        <v>0</v>
      </c>
      <c r="AB13" s="136"/>
      <c r="AC13" s="70">
        <v>0</v>
      </c>
      <c r="AD13" s="74">
        <v>0</v>
      </c>
      <c r="AE13" s="69">
        <v>0</v>
      </c>
      <c r="AF13" s="136"/>
      <c r="AG13" s="70">
        <v>0</v>
      </c>
      <c r="AH13" s="74">
        <v>902.36</v>
      </c>
      <c r="AI13" s="69">
        <v>0</v>
      </c>
      <c r="AJ13" s="136"/>
      <c r="AK13" s="70">
        <v>0</v>
      </c>
      <c r="AL13" s="74">
        <v>1265.9024999999999</v>
      </c>
      <c r="AM13" s="69">
        <v>0</v>
      </c>
      <c r="AN13" s="136"/>
      <c r="AO13" s="70">
        <v>0</v>
      </c>
      <c r="AP13" s="74">
        <v>0</v>
      </c>
      <c r="AQ13" s="69">
        <v>0</v>
      </c>
      <c r="AR13" s="136"/>
      <c r="AS13" s="70">
        <v>0</v>
      </c>
      <c r="AT13" s="74">
        <v>902.36</v>
      </c>
      <c r="AU13" s="69">
        <v>0</v>
      </c>
      <c r="AV13" s="136"/>
      <c r="AW13" s="70">
        <v>0</v>
      </c>
      <c r="AX13" s="74">
        <v>1265.9024999999999</v>
      </c>
      <c r="AY13" s="69">
        <v>0</v>
      </c>
      <c r="AZ13" s="136"/>
      <c r="BA13" s="70">
        <v>0</v>
      </c>
      <c r="BB13" s="74">
        <v>902.36</v>
      </c>
      <c r="BC13" s="69">
        <v>0</v>
      </c>
      <c r="BD13" s="136"/>
      <c r="BE13" s="70">
        <v>0</v>
      </c>
      <c r="BF13" s="91"/>
      <c r="BG13" s="91"/>
      <c r="BH13" s="68">
        <f>(I13+N13+R13+V13+Z13+AD13+AH13+AL13+AP13+AT13+AX13+BB13+BE13)+M13</f>
        <v>9557.7174999999988</v>
      </c>
      <c r="BI13" s="68">
        <f>(I13)+M13</f>
        <v>0</v>
      </c>
      <c r="BJ13" s="69">
        <f t="shared" ref="BJ13:BJ45" si="2">J13+O13+S13+W13+AA13+AE13+AI13+AM13+AQ13+AU13+AY13+BC13+BF13</f>
        <v>0</v>
      </c>
      <c r="BK13" s="70">
        <f t="shared" ref="BK13:BK45" si="3">L13+Q13+U13+Y13+AC13+AG13+AK13+AO13+AS13+AW13+BA13+BE13+BG13</f>
        <v>0</v>
      </c>
    </row>
    <row r="14" spans="1:63" s="71" customFormat="1" x14ac:dyDescent="0.2">
      <c r="A14" s="72" t="s">
        <v>114</v>
      </c>
      <c r="B14" s="255">
        <v>4</v>
      </c>
      <c r="C14" s="153">
        <v>1539.36</v>
      </c>
      <c r="D14" s="156"/>
      <c r="E14" s="73">
        <v>1539.36</v>
      </c>
      <c r="F14" s="156" t="s">
        <v>214</v>
      </c>
      <c r="G14" s="156" t="s">
        <v>215</v>
      </c>
      <c r="H14" s="156" t="s">
        <v>216</v>
      </c>
      <c r="I14" s="74">
        <v>0</v>
      </c>
      <c r="J14" s="69">
        <v>0</v>
      </c>
      <c r="K14" s="136"/>
      <c r="L14" s="70">
        <v>0</v>
      </c>
      <c r="M14" s="448">
        <v>0</v>
      </c>
      <c r="N14" s="74">
        <v>377.29585800000001</v>
      </c>
      <c r="O14" s="69">
        <v>0</v>
      </c>
      <c r="P14" s="136"/>
      <c r="Q14" s="70">
        <v>0</v>
      </c>
      <c r="R14" s="74">
        <v>0</v>
      </c>
      <c r="S14" s="69">
        <v>0</v>
      </c>
      <c r="T14" s="136"/>
      <c r="U14" s="70">
        <v>0</v>
      </c>
      <c r="V14" s="74">
        <v>384.84</v>
      </c>
      <c r="W14" s="69">
        <v>0</v>
      </c>
      <c r="X14" s="136"/>
      <c r="Y14" s="70">
        <v>0</v>
      </c>
      <c r="Z14" s="74">
        <v>0</v>
      </c>
      <c r="AA14" s="69">
        <v>0</v>
      </c>
      <c r="AB14" s="136"/>
      <c r="AC14" s="70">
        <v>0</v>
      </c>
      <c r="AD14" s="74">
        <v>0</v>
      </c>
      <c r="AE14" s="69">
        <v>0</v>
      </c>
      <c r="AF14" s="136"/>
      <c r="AG14" s="70">
        <v>0</v>
      </c>
      <c r="AH14" s="74">
        <v>384.84</v>
      </c>
      <c r="AI14" s="69">
        <v>0</v>
      </c>
      <c r="AJ14" s="136"/>
      <c r="AK14" s="70">
        <v>0</v>
      </c>
      <c r="AL14" s="74">
        <v>0</v>
      </c>
      <c r="AM14" s="69">
        <v>0</v>
      </c>
      <c r="AN14" s="136"/>
      <c r="AO14" s="70">
        <v>0</v>
      </c>
      <c r="AP14" s="74">
        <v>0</v>
      </c>
      <c r="AQ14" s="69">
        <v>0</v>
      </c>
      <c r="AR14" s="136"/>
      <c r="AS14" s="70">
        <v>0</v>
      </c>
      <c r="AT14" s="74">
        <v>384.84</v>
      </c>
      <c r="AU14" s="69">
        <v>0</v>
      </c>
      <c r="AV14" s="136"/>
      <c r="AW14" s="70">
        <v>0</v>
      </c>
      <c r="AX14" s="74">
        <v>0</v>
      </c>
      <c r="AY14" s="69">
        <v>0</v>
      </c>
      <c r="AZ14" s="136"/>
      <c r="BA14" s="70">
        <v>0</v>
      </c>
      <c r="BB14" s="74">
        <v>384.84</v>
      </c>
      <c r="BC14" s="69">
        <v>0</v>
      </c>
      <c r="BD14" s="136"/>
      <c r="BE14" s="70">
        <v>0</v>
      </c>
      <c r="BF14" s="91"/>
      <c r="BG14" s="91"/>
      <c r="BH14" s="68">
        <f t="shared" ref="BH14:BH43" si="4">(I14+N14+R14+V14+Z14+AD14+AH14+AL14+AP14+AT14+AX14+BB14+BE14)+M14</f>
        <v>1916.6558579999999</v>
      </c>
      <c r="BI14" s="68">
        <f t="shared" ref="BI14:BI43" si="5">(I14)+M14</f>
        <v>0</v>
      </c>
      <c r="BJ14" s="69">
        <f t="shared" si="2"/>
        <v>0</v>
      </c>
      <c r="BK14" s="70">
        <f t="shared" si="3"/>
        <v>0</v>
      </c>
    </row>
    <row r="15" spans="1:63" s="71" customFormat="1" x14ac:dyDescent="0.2">
      <c r="A15" s="72" t="s">
        <v>115</v>
      </c>
      <c r="B15" s="255">
        <v>4</v>
      </c>
      <c r="C15" s="153">
        <v>3052.29</v>
      </c>
      <c r="D15" s="156"/>
      <c r="E15" s="73">
        <v>3052.29</v>
      </c>
      <c r="F15" s="156" t="s">
        <v>214</v>
      </c>
      <c r="G15" s="156" t="s">
        <v>215</v>
      </c>
      <c r="H15" s="156" t="s">
        <v>216</v>
      </c>
      <c r="I15" s="74">
        <v>0</v>
      </c>
      <c r="J15" s="69">
        <v>0</v>
      </c>
      <c r="K15" s="136"/>
      <c r="L15" s="70">
        <v>0</v>
      </c>
      <c r="M15" s="448">
        <v>0</v>
      </c>
      <c r="N15" s="74">
        <v>748.11</v>
      </c>
      <c r="O15" s="69">
        <v>0</v>
      </c>
      <c r="P15" s="136"/>
      <c r="Q15" s="70">
        <v>0</v>
      </c>
      <c r="R15" s="74">
        <v>0</v>
      </c>
      <c r="S15" s="69">
        <v>0</v>
      </c>
      <c r="T15" s="136"/>
      <c r="U15" s="70">
        <v>0</v>
      </c>
      <c r="V15" s="74">
        <v>763.07249999999999</v>
      </c>
      <c r="W15" s="69">
        <v>0</v>
      </c>
      <c r="X15" s="136"/>
      <c r="Y15" s="70">
        <v>0</v>
      </c>
      <c r="Z15" s="74">
        <v>0</v>
      </c>
      <c r="AA15" s="69">
        <v>0</v>
      </c>
      <c r="AB15" s="136"/>
      <c r="AC15" s="70">
        <v>0</v>
      </c>
      <c r="AD15" s="74">
        <v>0</v>
      </c>
      <c r="AE15" s="69">
        <v>0</v>
      </c>
      <c r="AF15" s="136"/>
      <c r="AG15" s="70">
        <v>0</v>
      </c>
      <c r="AH15" s="74">
        <v>763.07249999999999</v>
      </c>
      <c r="AI15" s="69">
        <v>0</v>
      </c>
      <c r="AJ15" s="136"/>
      <c r="AK15" s="70">
        <v>0</v>
      </c>
      <c r="AL15" s="74">
        <v>0</v>
      </c>
      <c r="AM15" s="69">
        <v>0</v>
      </c>
      <c r="AN15" s="136"/>
      <c r="AO15" s="70">
        <v>0</v>
      </c>
      <c r="AP15" s="74">
        <v>0</v>
      </c>
      <c r="AQ15" s="69">
        <v>0</v>
      </c>
      <c r="AR15" s="136"/>
      <c r="AS15" s="70">
        <v>0</v>
      </c>
      <c r="AT15" s="74">
        <v>763.07249999999999</v>
      </c>
      <c r="AU15" s="69">
        <v>0</v>
      </c>
      <c r="AV15" s="136"/>
      <c r="AW15" s="70">
        <v>0</v>
      </c>
      <c r="AX15" s="74">
        <v>0</v>
      </c>
      <c r="AY15" s="69">
        <v>0</v>
      </c>
      <c r="AZ15" s="136"/>
      <c r="BA15" s="70">
        <v>0</v>
      </c>
      <c r="BB15" s="74">
        <v>763.07249999999999</v>
      </c>
      <c r="BC15" s="69">
        <v>0</v>
      </c>
      <c r="BD15" s="136"/>
      <c r="BE15" s="70">
        <v>0</v>
      </c>
      <c r="BF15" s="91"/>
      <c r="BG15" s="91"/>
      <c r="BH15" s="68">
        <f t="shared" si="4"/>
        <v>3800.4000000000005</v>
      </c>
      <c r="BI15" s="68">
        <f t="shared" si="5"/>
        <v>0</v>
      </c>
      <c r="BJ15" s="69">
        <f t="shared" si="2"/>
        <v>0</v>
      </c>
      <c r="BK15" s="70">
        <f t="shared" si="3"/>
        <v>0</v>
      </c>
    </row>
    <row r="16" spans="1:63" s="71" customFormat="1" x14ac:dyDescent="0.2">
      <c r="A16" s="72" t="s">
        <v>116</v>
      </c>
      <c r="B16" s="255">
        <v>4</v>
      </c>
      <c r="C16" s="153">
        <v>79641.66</v>
      </c>
      <c r="D16" s="156"/>
      <c r="E16" s="73">
        <v>79641.66</v>
      </c>
      <c r="F16" s="156" t="s">
        <v>214</v>
      </c>
      <c r="G16" s="156" t="s">
        <v>215</v>
      </c>
      <c r="H16" s="156" t="s">
        <v>216</v>
      </c>
      <c r="I16" s="74">
        <v>0</v>
      </c>
      <c r="J16" s="69">
        <v>0</v>
      </c>
      <c r="K16" s="136"/>
      <c r="L16" s="70">
        <v>0</v>
      </c>
      <c r="M16" s="448">
        <v>0</v>
      </c>
      <c r="N16" s="74">
        <v>19520.014999999999</v>
      </c>
      <c r="O16" s="69">
        <v>0</v>
      </c>
      <c r="P16" s="136"/>
      <c r="Q16" s="70">
        <v>0</v>
      </c>
      <c r="R16" s="74">
        <v>0</v>
      </c>
      <c r="S16" s="69">
        <v>0</v>
      </c>
      <c r="T16" s="136"/>
      <c r="U16" s="70">
        <v>0</v>
      </c>
      <c r="V16" s="74">
        <v>19910.415000000001</v>
      </c>
      <c r="W16" s="69">
        <v>0</v>
      </c>
      <c r="X16" s="136"/>
      <c r="Y16" s="70">
        <v>0</v>
      </c>
      <c r="Z16" s="74">
        <v>0</v>
      </c>
      <c r="AA16" s="69">
        <v>0</v>
      </c>
      <c r="AB16" s="136"/>
      <c r="AC16" s="70">
        <v>0</v>
      </c>
      <c r="AD16" s="74">
        <v>0</v>
      </c>
      <c r="AE16" s="69">
        <v>0</v>
      </c>
      <c r="AF16" s="136"/>
      <c r="AG16" s="70">
        <v>0</v>
      </c>
      <c r="AH16" s="74">
        <v>19910.415000000001</v>
      </c>
      <c r="AI16" s="69">
        <v>0</v>
      </c>
      <c r="AJ16" s="136"/>
      <c r="AK16" s="70">
        <v>0</v>
      </c>
      <c r="AL16" s="74">
        <v>0</v>
      </c>
      <c r="AM16" s="69">
        <v>0</v>
      </c>
      <c r="AN16" s="136"/>
      <c r="AO16" s="70">
        <v>0</v>
      </c>
      <c r="AP16" s="74">
        <v>0</v>
      </c>
      <c r="AQ16" s="69">
        <v>0</v>
      </c>
      <c r="AR16" s="136"/>
      <c r="AS16" s="70">
        <v>0</v>
      </c>
      <c r="AT16" s="74">
        <v>19910.415000000001</v>
      </c>
      <c r="AU16" s="69">
        <v>0</v>
      </c>
      <c r="AV16" s="136"/>
      <c r="AW16" s="70">
        <v>0</v>
      </c>
      <c r="AX16" s="74">
        <v>0</v>
      </c>
      <c r="AY16" s="69">
        <v>0</v>
      </c>
      <c r="AZ16" s="136"/>
      <c r="BA16" s="70">
        <v>0</v>
      </c>
      <c r="BB16" s="74">
        <v>19910.415000000001</v>
      </c>
      <c r="BC16" s="69">
        <v>0</v>
      </c>
      <c r="BD16" s="136"/>
      <c r="BE16" s="70">
        <v>0</v>
      </c>
      <c r="BF16" s="91"/>
      <c r="BG16" s="91"/>
      <c r="BH16" s="68">
        <f t="shared" si="4"/>
        <v>99161.675000000017</v>
      </c>
      <c r="BI16" s="68">
        <f t="shared" si="5"/>
        <v>0</v>
      </c>
      <c r="BJ16" s="69">
        <f t="shared" si="2"/>
        <v>0</v>
      </c>
      <c r="BK16" s="70">
        <f t="shared" si="3"/>
        <v>0</v>
      </c>
    </row>
    <row r="17" spans="1:63" s="71" customFormat="1" x14ac:dyDescent="0.2">
      <c r="A17" s="72" t="s">
        <v>117</v>
      </c>
      <c r="B17" s="255">
        <v>20</v>
      </c>
      <c r="C17" s="153">
        <v>39820.83</v>
      </c>
      <c r="D17" s="156"/>
      <c r="E17" s="73">
        <v>39820.83</v>
      </c>
      <c r="F17" s="156" t="s">
        <v>214</v>
      </c>
      <c r="G17" s="156" t="s">
        <v>215</v>
      </c>
      <c r="H17" s="156" t="s">
        <v>216</v>
      </c>
      <c r="I17" s="74">
        <v>0</v>
      </c>
      <c r="J17" s="69">
        <v>0</v>
      </c>
      <c r="K17" s="136"/>
      <c r="L17" s="70">
        <v>0</v>
      </c>
      <c r="M17" s="448">
        <v>0</v>
      </c>
      <c r="N17" s="74">
        <v>9760.008006</v>
      </c>
      <c r="O17" s="69">
        <v>0</v>
      </c>
      <c r="P17" s="136"/>
      <c r="Q17" s="70">
        <v>0</v>
      </c>
      <c r="R17" s="74">
        <v>0</v>
      </c>
      <c r="S17" s="69">
        <v>0</v>
      </c>
      <c r="T17" s="136"/>
      <c r="U17" s="70">
        <v>0</v>
      </c>
      <c r="V17" s="74">
        <v>9955.2075000000004</v>
      </c>
      <c r="W17" s="69">
        <v>0</v>
      </c>
      <c r="X17" s="136"/>
      <c r="Y17" s="70">
        <v>0</v>
      </c>
      <c r="Z17" s="74">
        <v>0</v>
      </c>
      <c r="AA17" s="69">
        <v>0</v>
      </c>
      <c r="AB17" s="136"/>
      <c r="AC17" s="70">
        <v>0</v>
      </c>
      <c r="AD17" s="74">
        <v>0</v>
      </c>
      <c r="AE17" s="69">
        <v>0</v>
      </c>
      <c r="AF17" s="136"/>
      <c r="AG17" s="70">
        <v>0</v>
      </c>
      <c r="AH17" s="74">
        <v>9955.2075000000004</v>
      </c>
      <c r="AI17" s="69">
        <v>0</v>
      </c>
      <c r="AJ17" s="136"/>
      <c r="AK17" s="70">
        <v>0</v>
      </c>
      <c r="AL17" s="74">
        <v>0</v>
      </c>
      <c r="AM17" s="69">
        <v>0</v>
      </c>
      <c r="AN17" s="136"/>
      <c r="AO17" s="70">
        <v>0</v>
      </c>
      <c r="AP17" s="74">
        <v>0</v>
      </c>
      <c r="AQ17" s="69">
        <v>0</v>
      </c>
      <c r="AR17" s="136"/>
      <c r="AS17" s="70">
        <v>0</v>
      </c>
      <c r="AT17" s="74">
        <v>9955.2075000000004</v>
      </c>
      <c r="AU17" s="69">
        <v>0</v>
      </c>
      <c r="AV17" s="136"/>
      <c r="AW17" s="70">
        <v>0</v>
      </c>
      <c r="AX17" s="74">
        <v>0</v>
      </c>
      <c r="AY17" s="69">
        <v>0</v>
      </c>
      <c r="AZ17" s="136"/>
      <c r="BA17" s="70">
        <v>0</v>
      </c>
      <c r="BB17" s="74">
        <v>9955.2075000000004</v>
      </c>
      <c r="BC17" s="69">
        <v>0</v>
      </c>
      <c r="BD17" s="136"/>
      <c r="BE17" s="70">
        <v>0</v>
      </c>
      <c r="BF17" s="91"/>
      <c r="BG17" s="91"/>
      <c r="BH17" s="68">
        <f t="shared" si="4"/>
        <v>49580.838006000005</v>
      </c>
      <c r="BI17" s="68">
        <f t="shared" si="5"/>
        <v>0</v>
      </c>
      <c r="BJ17" s="69">
        <f t="shared" si="2"/>
        <v>0</v>
      </c>
      <c r="BK17" s="70">
        <f t="shared" si="3"/>
        <v>0</v>
      </c>
    </row>
    <row r="18" spans="1:63" s="71" customFormat="1" x14ac:dyDescent="0.2">
      <c r="A18" s="72" t="s">
        <v>118</v>
      </c>
      <c r="B18" s="255">
        <v>4</v>
      </c>
      <c r="C18" s="153">
        <v>26547.95</v>
      </c>
      <c r="D18" s="156"/>
      <c r="E18" s="73">
        <v>26547.95</v>
      </c>
      <c r="F18" s="156" t="s">
        <v>214</v>
      </c>
      <c r="G18" s="156" t="s">
        <v>215</v>
      </c>
      <c r="H18" s="156" t="s">
        <v>216</v>
      </c>
      <c r="I18" s="74">
        <v>0</v>
      </c>
      <c r="J18" s="69">
        <v>0</v>
      </c>
      <c r="K18" s="136"/>
      <c r="L18" s="70">
        <v>0</v>
      </c>
      <c r="M18" s="448">
        <v>0</v>
      </c>
      <c r="N18" s="74">
        <v>6506.8488720000005</v>
      </c>
      <c r="O18" s="69">
        <v>0</v>
      </c>
      <c r="P18" s="136"/>
      <c r="Q18" s="70">
        <v>0</v>
      </c>
      <c r="R18" s="74">
        <v>0</v>
      </c>
      <c r="S18" s="69">
        <v>0</v>
      </c>
      <c r="T18" s="136"/>
      <c r="U18" s="70">
        <v>0</v>
      </c>
      <c r="V18" s="74">
        <v>6636.9875000000002</v>
      </c>
      <c r="W18" s="69">
        <v>0</v>
      </c>
      <c r="X18" s="136"/>
      <c r="Y18" s="70">
        <v>0</v>
      </c>
      <c r="Z18" s="74">
        <v>0</v>
      </c>
      <c r="AA18" s="69">
        <v>0</v>
      </c>
      <c r="AB18" s="136"/>
      <c r="AC18" s="70">
        <v>0</v>
      </c>
      <c r="AD18" s="74">
        <v>0</v>
      </c>
      <c r="AE18" s="69">
        <v>0</v>
      </c>
      <c r="AF18" s="136"/>
      <c r="AG18" s="70">
        <v>0</v>
      </c>
      <c r="AH18" s="74">
        <v>6636.9875000000002</v>
      </c>
      <c r="AI18" s="69">
        <v>0</v>
      </c>
      <c r="AJ18" s="136"/>
      <c r="AK18" s="70">
        <v>0</v>
      </c>
      <c r="AL18" s="74">
        <v>0</v>
      </c>
      <c r="AM18" s="69">
        <v>0</v>
      </c>
      <c r="AN18" s="136"/>
      <c r="AO18" s="70">
        <v>0</v>
      </c>
      <c r="AP18" s="74">
        <v>0</v>
      </c>
      <c r="AQ18" s="69">
        <v>0</v>
      </c>
      <c r="AR18" s="136"/>
      <c r="AS18" s="70">
        <v>0</v>
      </c>
      <c r="AT18" s="74">
        <v>6636.9875000000002</v>
      </c>
      <c r="AU18" s="69">
        <v>0</v>
      </c>
      <c r="AV18" s="136"/>
      <c r="AW18" s="70">
        <v>0</v>
      </c>
      <c r="AX18" s="74">
        <v>0</v>
      </c>
      <c r="AY18" s="69">
        <v>0</v>
      </c>
      <c r="AZ18" s="136"/>
      <c r="BA18" s="70">
        <v>0</v>
      </c>
      <c r="BB18" s="74">
        <v>6636.9875000000002</v>
      </c>
      <c r="BC18" s="69">
        <v>0</v>
      </c>
      <c r="BD18" s="136"/>
      <c r="BE18" s="70">
        <v>0</v>
      </c>
      <c r="BF18" s="91"/>
      <c r="BG18" s="91"/>
      <c r="BH18" s="68">
        <f t="shared" si="4"/>
        <v>33054.798871999999</v>
      </c>
      <c r="BI18" s="68">
        <f t="shared" si="5"/>
        <v>0</v>
      </c>
      <c r="BJ18" s="69">
        <f t="shared" si="2"/>
        <v>0</v>
      </c>
      <c r="BK18" s="70">
        <f t="shared" si="3"/>
        <v>0</v>
      </c>
    </row>
    <row r="19" spans="1:63" s="71" customFormat="1" x14ac:dyDescent="0.2">
      <c r="A19" s="72" t="s">
        <v>148</v>
      </c>
      <c r="B19" s="255">
        <v>100</v>
      </c>
      <c r="C19" s="153">
        <v>15398.03</v>
      </c>
      <c r="D19" s="156"/>
      <c r="E19" s="73">
        <v>15398.03</v>
      </c>
      <c r="F19" s="156" t="s">
        <v>214</v>
      </c>
      <c r="G19" s="156" t="s">
        <v>215</v>
      </c>
      <c r="H19" s="156" t="s">
        <v>216</v>
      </c>
      <c r="I19" s="74">
        <v>0</v>
      </c>
      <c r="J19" s="69">
        <v>0</v>
      </c>
      <c r="K19" s="136"/>
      <c r="L19" s="70">
        <v>0</v>
      </c>
      <c r="M19" s="448">
        <v>0</v>
      </c>
      <c r="N19" s="74">
        <v>3774.027591</v>
      </c>
      <c r="O19" s="69">
        <v>0</v>
      </c>
      <c r="P19" s="136"/>
      <c r="Q19" s="70">
        <v>0</v>
      </c>
      <c r="R19" s="74">
        <v>0</v>
      </c>
      <c r="S19" s="69">
        <v>0</v>
      </c>
      <c r="T19" s="136"/>
      <c r="U19" s="70">
        <v>0</v>
      </c>
      <c r="V19" s="74">
        <v>3849.5075000000002</v>
      </c>
      <c r="W19" s="69">
        <v>0</v>
      </c>
      <c r="X19" s="136"/>
      <c r="Y19" s="70">
        <v>0</v>
      </c>
      <c r="Z19" s="74">
        <v>0</v>
      </c>
      <c r="AA19" s="69">
        <v>0</v>
      </c>
      <c r="AB19" s="136"/>
      <c r="AC19" s="70">
        <v>0</v>
      </c>
      <c r="AD19" s="74">
        <v>0</v>
      </c>
      <c r="AE19" s="69">
        <v>0</v>
      </c>
      <c r="AF19" s="136"/>
      <c r="AG19" s="70">
        <v>0</v>
      </c>
      <c r="AH19" s="74">
        <v>3849.5075000000002</v>
      </c>
      <c r="AI19" s="69">
        <v>0</v>
      </c>
      <c r="AJ19" s="136"/>
      <c r="AK19" s="70">
        <v>0</v>
      </c>
      <c r="AL19" s="74">
        <v>0</v>
      </c>
      <c r="AM19" s="69">
        <v>0</v>
      </c>
      <c r="AN19" s="136"/>
      <c r="AO19" s="70">
        <v>0</v>
      </c>
      <c r="AP19" s="74">
        <v>0</v>
      </c>
      <c r="AQ19" s="69">
        <v>0</v>
      </c>
      <c r="AR19" s="136"/>
      <c r="AS19" s="70">
        <v>0</v>
      </c>
      <c r="AT19" s="74">
        <v>3849.5075000000002</v>
      </c>
      <c r="AU19" s="69">
        <v>0</v>
      </c>
      <c r="AV19" s="136"/>
      <c r="AW19" s="70">
        <v>0</v>
      </c>
      <c r="AX19" s="74">
        <v>0</v>
      </c>
      <c r="AY19" s="69">
        <v>0</v>
      </c>
      <c r="AZ19" s="136"/>
      <c r="BA19" s="70">
        <v>0</v>
      </c>
      <c r="BB19" s="74">
        <v>3849.5075000000002</v>
      </c>
      <c r="BC19" s="69">
        <v>0</v>
      </c>
      <c r="BD19" s="136"/>
      <c r="BE19" s="70">
        <v>0</v>
      </c>
      <c r="BF19" s="91"/>
      <c r="BG19" s="91"/>
      <c r="BH19" s="68">
        <f t="shared" si="4"/>
        <v>19172.057591000001</v>
      </c>
      <c r="BI19" s="68">
        <f t="shared" si="5"/>
        <v>0</v>
      </c>
      <c r="BJ19" s="69">
        <f t="shared" si="2"/>
        <v>0</v>
      </c>
      <c r="BK19" s="70">
        <f t="shared" si="3"/>
        <v>0</v>
      </c>
    </row>
    <row r="20" spans="1:63" s="71" customFormat="1" x14ac:dyDescent="0.2">
      <c r="A20" s="72" t="s">
        <v>119</v>
      </c>
      <c r="B20" s="255">
        <v>12</v>
      </c>
      <c r="C20" s="153">
        <v>22236.79</v>
      </c>
      <c r="D20" s="156"/>
      <c r="E20" s="73">
        <v>22236.79</v>
      </c>
      <c r="F20" s="156" t="s">
        <v>214</v>
      </c>
      <c r="G20" s="156" t="s">
        <v>215</v>
      </c>
      <c r="H20" s="156" t="s">
        <v>216</v>
      </c>
      <c r="I20" s="74">
        <v>0</v>
      </c>
      <c r="J20" s="69">
        <v>0</v>
      </c>
      <c r="K20" s="136"/>
      <c r="L20" s="70">
        <v>0</v>
      </c>
      <c r="M20" s="448">
        <v>0</v>
      </c>
      <c r="N20" s="74">
        <v>5450.1953270400008</v>
      </c>
      <c r="O20" s="69">
        <v>0</v>
      </c>
      <c r="P20" s="136"/>
      <c r="Q20" s="70">
        <v>0</v>
      </c>
      <c r="R20" s="74">
        <v>0</v>
      </c>
      <c r="S20" s="69">
        <v>0</v>
      </c>
      <c r="T20" s="136"/>
      <c r="U20" s="70">
        <v>0</v>
      </c>
      <c r="V20" s="74">
        <v>5559.1975000000002</v>
      </c>
      <c r="W20" s="69">
        <v>0</v>
      </c>
      <c r="X20" s="136"/>
      <c r="Y20" s="70">
        <v>0</v>
      </c>
      <c r="Z20" s="74">
        <v>0</v>
      </c>
      <c r="AA20" s="69">
        <v>0</v>
      </c>
      <c r="AB20" s="136"/>
      <c r="AC20" s="70">
        <v>0</v>
      </c>
      <c r="AD20" s="74">
        <v>0</v>
      </c>
      <c r="AE20" s="69">
        <v>0</v>
      </c>
      <c r="AF20" s="136"/>
      <c r="AG20" s="70">
        <v>0</v>
      </c>
      <c r="AH20" s="74">
        <v>5559.1975000000002</v>
      </c>
      <c r="AI20" s="69">
        <v>0</v>
      </c>
      <c r="AJ20" s="136"/>
      <c r="AK20" s="70">
        <v>0</v>
      </c>
      <c r="AL20" s="74">
        <v>0</v>
      </c>
      <c r="AM20" s="69">
        <v>0</v>
      </c>
      <c r="AN20" s="136"/>
      <c r="AO20" s="70">
        <v>0</v>
      </c>
      <c r="AP20" s="74">
        <v>0</v>
      </c>
      <c r="AQ20" s="69">
        <v>0</v>
      </c>
      <c r="AR20" s="136"/>
      <c r="AS20" s="70">
        <v>0</v>
      </c>
      <c r="AT20" s="74">
        <v>5559.1975000000002</v>
      </c>
      <c r="AU20" s="69">
        <v>0</v>
      </c>
      <c r="AV20" s="136"/>
      <c r="AW20" s="70">
        <v>0</v>
      </c>
      <c r="AX20" s="74">
        <v>0</v>
      </c>
      <c r="AY20" s="69">
        <v>0</v>
      </c>
      <c r="AZ20" s="136"/>
      <c r="BA20" s="70">
        <v>0</v>
      </c>
      <c r="BB20" s="74">
        <v>5559.1975000000002</v>
      </c>
      <c r="BC20" s="69">
        <v>0</v>
      </c>
      <c r="BD20" s="136"/>
      <c r="BE20" s="70">
        <v>0</v>
      </c>
      <c r="BF20" s="91"/>
      <c r="BG20" s="91"/>
      <c r="BH20" s="68">
        <f t="shared" si="4"/>
        <v>27686.985327040005</v>
      </c>
      <c r="BI20" s="68">
        <f t="shared" si="5"/>
        <v>0</v>
      </c>
      <c r="BJ20" s="69">
        <f t="shared" si="2"/>
        <v>0</v>
      </c>
      <c r="BK20" s="70">
        <f t="shared" si="3"/>
        <v>0</v>
      </c>
    </row>
    <row r="21" spans="1:63" s="71" customFormat="1" x14ac:dyDescent="0.2">
      <c r="A21" s="72" t="s">
        <v>120</v>
      </c>
      <c r="B21" s="255">
        <v>16</v>
      </c>
      <c r="C21" s="153">
        <v>7326.84</v>
      </c>
      <c r="D21" s="156"/>
      <c r="E21" s="73">
        <v>7326.84</v>
      </c>
      <c r="F21" s="156" t="s">
        <v>214</v>
      </c>
      <c r="G21" s="156" t="s">
        <v>215</v>
      </c>
      <c r="H21" s="156" t="s">
        <v>216</v>
      </c>
      <c r="I21" s="74">
        <v>0</v>
      </c>
      <c r="J21" s="69">
        <v>0</v>
      </c>
      <c r="K21" s="136"/>
      <c r="L21" s="70">
        <v>0</v>
      </c>
      <c r="M21" s="448">
        <v>0</v>
      </c>
      <c r="N21" s="74">
        <v>1795.795425</v>
      </c>
      <c r="O21" s="69">
        <v>0</v>
      </c>
      <c r="P21" s="136"/>
      <c r="Q21" s="70">
        <v>0</v>
      </c>
      <c r="R21" s="74">
        <v>0</v>
      </c>
      <c r="S21" s="69">
        <v>0</v>
      </c>
      <c r="T21" s="136"/>
      <c r="U21" s="70">
        <v>0</v>
      </c>
      <c r="V21" s="74">
        <v>1831.71</v>
      </c>
      <c r="W21" s="69">
        <v>0</v>
      </c>
      <c r="X21" s="136"/>
      <c r="Y21" s="70">
        <v>0</v>
      </c>
      <c r="Z21" s="74">
        <v>0</v>
      </c>
      <c r="AA21" s="69">
        <v>0</v>
      </c>
      <c r="AB21" s="136"/>
      <c r="AC21" s="70">
        <v>0</v>
      </c>
      <c r="AD21" s="74">
        <v>0</v>
      </c>
      <c r="AE21" s="69">
        <v>0</v>
      </c>
      <c r="AF21" s="136"/>
      <c r="AG21" s="70">
        <v>0</v>
      </c>
      <c r="AH21" s="74">
        <v>1831.71</v>
      </c>
      <c r="AI21" s="69">
        <v>0</v>
      </c>
      <c r="AJ21" s="136"/>
      <c r="AK21" s="70">
        <v>0</v>
      </c>
      <c r="AL21" s="74">
        <v>0</v>
      </c>
      <c r="AM21" s="69">
        <v>0</v>
      </c>
      <c r="AN21" s="136"/>
      <c r="AO21" s="70">
        <v>0</v>
      </c>
      <c r="AP21" s="74">
        <v>0</v>
      </c>
      <c r="AQ21" s="69">
        <v>0</v>
      </c>
      <c r="AR21" s="136"/>
      <c r="AS21" s="70">
        <v>0</v>
      </c>
      <c r="AT21" s="74">
        <v>1831.71</v>
      </c>
      <c r="AU21" s="69">
        <v>0</v>
      </c>
      <c r="AV21" s="136"/>
      <c r="AW21" s="70">
        <v>0</v>
      </c>
      <c r="AX21" s="74">
        <v>0</v>
      </c>
      <c r="AY21" s="69">
        <v>0</v>
      </c>
      <c r="AZ21" s="136"/>
      <c r="BA21" s="70">
        <v>0</v>
      </c>
      <c r="BB21" s="74">
        <v>1831.71</v>
      </c>
      <c r="BC21" s="69">
        <v>0</v>
      </c>
      <c r="BD21" s="136"/>
      <c r="BE21" s="70">
        <v>0</v>
      </c>
      <c r="BF21" s="91"/>
      <c r="BG21" s="91"/>
      <c r="BH21" s="68">
        <f t="shared" si="4"/>
        <v>9122.6354250000004</v>
      </c>
      <c r="BI21" s="68">
        <f t="shared" si="5"/>
        <v>0</v>
      </c>
      <c r="BJ21" s="69">
        <f t="shared" si="2"/>
        <v>0</v>
      </c>
      <c r="BK21" s="70">
        <f t="shared" si="3"/>
        <v>0</v>
      </c>
    </row>
    <row r="22" spans="1:63" s="71" customFormat="1" x14ac:dyDescent="0.2">
      <c r="A22" s="72" t="s">
        <v>121</v>
      </c>
      <c r="B22" s="255">
        <v>14</v>
      </c>
      <c r="C22" s="153">
        <v>21505.81</v>
      </c>
      <c r="D22" s="156"/>
      <c r="E22" s="73">
        <v>21505.81</v>
      </c>
      <c r="F22" s="156" t="s">
        <v>214</v>
      </c>
      <c r="G22" s="156" t="s">
        <v>215</v>
      </c>
      <c r="H22" s="156" t="s">
        <v>216</v>
      </c>
      <c r="I22" s="74">
        <v>0</v>
      </c>
      <c r="J22" s="69">
        <v>0</v>
      </c>
      <c r="K22" s="136"/>
      <c r="L22" s="70">
        <v>0</v>
      </c>
      <c r="M22" s="448">
        <v>0</v>
      </c>
      <c r="N22" s="74">
        <v>5271.0299699999996</v>
      </c>
      <c r="O22" s="69">
        <v>0</v>
      </c>
      <c r="P22" s="136"/>
      <c r="Q22" s="70">
        <v>0</v>
      </c>
      <c r="R22" s="74">
        <v>0</v>
      </c>
      <c r="S22" s="69">
        <v>0</v>
      </c>
      <c r="T22" s="136"/>
      <c r="U22" s="70">
        <v>0</v>
      </c>
      <c r="V22" s="74">
        <v>5376.4525000000003</v>
      </c>
      <c r="W22" s="69">
        <v>0</v>
      </c>
      <c r="X22" s="136"/>
      <c r="Y22" s="70">
        <v>0</v>
      </c>
      <c r="Z22" s="74">
        <v>0</v>
      </c>
      <c r="AA22" s="69">
        <v>0</v>
      </c>
      <c r="AB22" s="136"/>
      <c r="AC22" s="70">
        <v>0</v>
      </c>
      <c r="AD22" s="74">
        <v>0</v>
      </c>
      <c r="AE22" s="69">
        <v>0</v>
      </c>
      <c r="AF22" s="136"/>
      <c r="AG22" s="70">
        <v>0</v>
      </c>
      <c r="AH22" s="74">
        <v>5376.4525000000003</v>
      </c>
      <c r="AI22" s="69">
        <v>0</v>
      </c>
      <c r="AJ22" s="136"/>
      <c r="AK22" s="70">
        <v>0</v>
      </c>
      <c r="AL22" s="74">
        <v>0</v>
      </c>
      <c r="AM22" s="69">
        <v>0</v>
      </c>
      <c r="AN22" s="136"/>
      <c r="AO22" s="70">
        <v>0</v>
      </c>
      <c r="AP22" s="74">
        <v>0</v>
      </c>
      <c r="AQ22" s="69">
        <v>0</v>
      </c>
      <c r="AR22" s="136"/>
      <c r="AS22" s="70">
        <v>0</v>
      </c>
      <c r="AT22" s="74">
        <v>5376.4525000000003</v>
      </c>
      <c r="AU22" s="69">
        <v>0</v>
      </c>
      <c r="AV22" s="136"/>
      <c r="AW22" s="70">
        <v>0</v>
      </c>
      <c r="AX22" s="74">
        <v>0</v>
      </c>
      <c r="AY22" s="69">
        <v>0</v>
      </c>
      <c r="AZ22" s="136"/>
      <c r="BA22" s="70">
        <v>0</v>
      </c>
      <c r="BB22" s="74">
        <v>5376.4525000000003</v>
      </c>
      <c r="BC22" s="69">
        <v>0</v>
      </c>
      <c r="BD22" s="136"/>
      <c r="BE22" s="70">
        <v>0</v>
      </c>
      <c r="BF22" s="91"/>
      <c r="BG22" s="91"/>
      <c r="BH22" s="68">
        <f t="shared" si="4"/>
        <v>26776.839969999997</v>
      </c>
      <c r="BI22" s="68">
        <f t="shared" si="5"/>
        <v>0</v>
      </c>
      <c r="BJ22" s="69">
        <f t="shared" si="2"/>
        <v>0</v>
      </c>
      <c r="BK22" s="70">
        <f t="shared" si="3"/>
        <v>0</v>
      </c>
    </row>
    <row r="23" spans="1:63" s="71" customFormat="1" x14ac:dyDescent="0.2">
      <c r="A23" s="72" t="s">
        <v>122</v>
      </c>
      <c r="B23" s="255">
        <v>14</v>
      </c>
      <c r="C23" s="153">
        <v>49462.899999999994</v>
      </c>
      <c r="D23" s="156"/>
      <c r="E23" s="73">
        <v>49462.899999999994</v>
      </c>
      <c r="F23" s="156" t="s">
        <v>214</v>
      </c>
      <c r="G23" s="156" t="s">
        <v>215</v>
      </c>
      <c r="H23" s="156" t="s">
        <v>216</v>
      </c>
      <c r="I23" s="74">
        <v>0</v>
      </c>
      <c r="J23" s="69">
        <v>0</v>
      </c>
      <c r="K23" s="136"/>
      <c r="L23" s="70">
        <v>0</v>
      </c>
      <c r="M23" s="448">
        <v>0</v>
      </c>
      <c r="N23" s="74">
        <v>12123.257540000001</v>
      </c>
      <c r="O23" s="69">
        <v>0</v>
      </c>
      <c r="P23" s="136"/>
      <c r="Q23" s="70">
        <v>0</v>
      </c>
      <c r="R23" s="74">
        <v>0</v>
      </c>
      <c r="S23" s="69">
        <v>0</v>
      </c>
      <c r="T23" s="136"/>
      <c r="U23" s="70">
        <v>0</v>
      </c>
      <c r="V23" s="74">
        <v>12365.724999999999</v>
      </c>
      <c r="W23" s="69">
        <v>0</v>
      </c>
      <c r="X23" s="136"/>
      <c r="Y23" s="70">
        <v>0</v>
      </c>
      <c r="Z23" s="74">
        <v>0</v>
      </c>
      <c r="AA23" s="69">
        <v>0</v>
      </c>
      <c r="AB23" s="136"/>
      <c r="AC23" s="70">
        <v>0</v>
      </c>
      <c r="AD23" s="74">
        <v>0</v>
      </c>
      <c r="AE23" s="69">
        <v>0</v>
      </c>
      <c r="AF23" s="136"/>
      <c r="AG23" s="70">
        <v>0</v>
      </c>
      <c r="AH23" s="74">
        <v>12365.724999999999</v>
      </c>
      <c r="AI23" s="69">
        <v>0</v>
      </c>
      <c r="AJ23" s="136"/>
      <c r="AK23" s="70">
        <v>0</v>
      </c>
      <c r="AL23" s="74">
        <v>0</v>
      </c>
      <c r="AM23" s="69">
        <v>0</v>
      </c>
      <c r="AN23" s="136"/>
      <c r="AO23" s="70">
        <v>0</v>
      </c>
      <c r="AP23" s="74">
        <v>0</v>
      </c>
      <c r="AQ23" s="69">
        <v>0</v>
      </c>
      <c r="AR23" s="136"/>
      <c r="AS23" s="70">
        <v>0</v>
      </c>
      <c r="AT23" s="74">
        <v>12365.724999999999</v>
      </c>
      <c r="AU23" s="69">
        <v>0</v>
      </c>
      <c r="AV23" s="136"/>
      <c r="AW23" s="70">
        <v>0</v>
      </c>
      <c r="AX23" s="74">
        <v>0</v>
      </c>
      <c r="AY23" s="69">
        <v>0</v>
      </c>
      <c r="AZ23" s="136"/>
      <c r="BA23" s="70">
        <v>0</v>
      </c>
      <c r="BB23" s="74">
        <v>12365.724999999999</v>
      </c>
      <c r="BC23" s="69">
        <v>0</v>
      </c>
      <c r="BD23" s="136"/>
      <c r="BE23" s="70">
        <v>0</v>
      </c>
      <c r="BF23" s="91"/>
      <c r="BG23" s="91"/>
      <c r="BH23" s="68">
        <f t="shared" si="4"/>
        <v>61586.157539999993</v>
      </c>
      <c r="BI23" s="68">
        <f t="shared" si="5"/>
        <v>0</v>
      </c>
      <c r="BJ23" s="69">
        <f t="shared" si="2"/>
        <v>0</v>
      </c>
      <c r="BK23" s="70">
        <f t="shared" si="3"/>
        <v>0</v>
      </c>
    </row>
    <row r="24" spans="1:63" s="71" customFormat="1" x14ac:dyDescent="0.2">
      <c r="A24" s="72" t="s">
        <v>123</v>
      </c>
      <c r="B24" s="255">
        <v>26</v>
      </c>
      <c r="C24" s="153">
        <v>19217.22</v>
      </c>
      <c r="D24" s="156"/>
      <c r="E24" s="73">
        <v>19217.22</v>
      </c>
      <c r="F24" s="156" t="s">
        <v>214</v>
      </c>
      <c r="G24" s="156" t="s">
        <v>215</v>
      </c>
      <c r="H24" s="156" t="s">
        <v>216</v>
      </c>
      <c r="I24" s="74">
        <v>0</v>
      </c>
      <c r="J24" s="69">
        <v>0</v>
      </c>
      <c r="K24" s="136"/>
      <c r="L24" s="70">
        <v>0</v>
      </c>
      <c r="M24" s="448">
        <v>0</v>
      </c>
      <c r="N24" s="74">
        <v>4710.1050000000005</v>
      </c>
      <c r="O24" s="69">
        <v>0</v>
      </c>
      <c r="P24" s="136"/>
      <c r="Q24" s="70">
        <v>0</v>
      </c>
      <c r="R24" s="74">
        <v>0</v>
      </c>
      <c r="S24" s="69">
        <v>0</v>
      </c>
      <c r="T24" s="136"/>
      <c r="U24" s="70">
        <v>0</v>
      </c>
      <c r="V24" s="74">
        <v>4804.3050000000003</v>
      </c>
      <c r="W24" s="69">
        <v>0</v>
      </c>
      <c r="X24" s="136"/>
      <c r="Y24" s="70">
        <v>0</v>
      </c>
      <c r="Z24" s="74">
        <v>0</v>
      </c>
      <c r="AA24" s="69">
        <v>0</v>
      </c>
      <c r="AB24" s="136"/>
      <c r="AC24" s="70">
        <v>0</v>
      </c>
      <c r="AD24" s="74">
        <v>0</v>
      </c>
      <c r="AE24" s="69">
        <v>0</v>
      </c>
      <c r="AF24" s="136"/>
      <c r="AG24" s="70">
        <v>0</v>
      </c>
      <c r="AH24" s="74">
        <v>4804.3050000000003</v>
      </c>
      <c r="AI24" s="69">
        <v>0</v>
      </c>
      <c r="AJ24" s="136"/>
      <c r="AK24" s="70">
        <v>0</v>
      </c>
      <c r="AL24" s="74">
        <v>0</v>
      </c>
      <c r="AM24" s="69">
        <v>0</v>
      </c>
      <c r="AN24" s="136"/>
      <c r="AO24" s="70">
        <v>0</v>
      </c>
      <c r="AP24" s="74">
        <v>0</v>
      </c>
      <c r="AQ24" s="69">
        <v>0</v>
      </c>
      <c r="AR24" s="136"/>
      <c r="AS24" s="70">
        <v>0</v>
      </c>
      <c r="AT24" s="74">
        <v>4804.3050000000003</v>
      </c>
      <c r="AU24" s="69">
        <v>0</v>
      </c>
      <c r="AV24" s="136"/>
      <c r="AW24" s="70">
        <v>0</v>
      </c>
      <c r="AX24" s="74">
        <v>0</v>
      </c>
      <c r="AY24" s="69">
        <v>0</v>
      </c>
      <c r="AZ24" s="136"/>
      <c r="BA24" s="70">
        <v>0</v>
      </c>
      <c r="BB24" s="74">
        <v>4804.3050000000003</v>
      </c>
      <c r="BC24" s="69">
        <v>0</v>
      </c>
      <c r="BD24" s="136"/>
      <c r="BE24" s="70">
        <v>0</v>
      </c>
      <c r="BF24" s="91"/>
      <c r="BG24" s="91"/>
      <c r="BH24" s="68">
        <f t="shared" si="4"/>
        <v>23927.325000000001</v>
      </c>
      <c r="BI24" s="68">
        <f t="shared" si="5"/>
        <v>0</v>
      </c>
      <c r="BJ24" s="69">
        <f t="shared" si="2"/>
        <v>0</v>
      </c>
      <c r="BK24" s="70">
        <f t="shared" si="3"/>
        <v>0</v>
      </c>
    </row>
    <row r="25" spans="1:63" s="71" customFormat="1" x14ac:dyDescent="0.2">
      <c r="A25" s="72" t="s">
        <v>124</v>
      </c>
      <c r="B25" s="255">
        <v>26</v>
      </c>
      <c r="C25" s="153">
        <v>72065.179999999993</v>
      </c>
      <c r="D25" s="156"/>
      <c r="E25" s="73">
        <v>72065.179999999993</v>
      </c>
      <c r="F25" s="156" t="s">
        <v>214</v>
      </c>
      <c r="G25" s="156" t="s">
        <v>215</v>
      </c>
      <c r="H25" s="156" t="s">
        <v>216</v>
      </c>
      <c r="I25" s="74">
        <v>0</v>
      </c>
      <c r="J25" s="69">
        <v>0</v>
      </c>
      <c r="K25" s="136"/>
      <c r="L25" s="70">
        <v>0</v>
      </c>
      <c r="M25" s="448">
        <v>0</v>
      </c>
      <c r="N25" s="74">
        <v>17663.031601399998</v>
      </c>
      <c r="O25" s="69">
        <v>0</v>
      </c>
      <c r="P25" s="136"/>
      <c r="Q25" s="70">
        <v>0</v>
      </c>
      <c r="R25" s="74">
        <v>0</v>
      </c>
      <c r="S25" s="69">
        <v>0</v>
      </c>
      <c r="T25" s="136"/>
      <c r="U25" s="70">
        <v>0</v>
      </c>
      <c r="V25" s="74">
        <v>18016.294999999998</v>
      </c>
      <c r="W25" s="69">
        <v>0</v>
      </c>
      <c r="X25" s="136"/>
      <c r="Y25" s="70">
        <v>0</v>
      </c>
      <c r="Z25" s="74">
        <v>0</v>
      </c>
      <c r="AA25" s="69">
        <v>0</v>
      </c>
      <c r="AB25" s="136"/>
      <c r="AC25" s="70">
        <v>0</v>
      </c>
      <c r="AD25" s="74">
        <v>0</v>
      </c>
      <c r="AE25" s="69">
        <v>0</v>
      </c>
      <c r="AF25" s="136"/>
      <c r="AG25" s="70">
        <v>0</v>
      </c>
      <c r="AH25" s="74">
        <v>18016.294999999998</v>
      </c>
      <c r="AI25" s="69">
        <v>0</v>
      </c>
      <c r="AJ25" s="136"/>
      <c r="AK25" s="70">
        <v>0</v>
      </c>
      <c r="AL25" s="74">
        <v>0</v>
      </c>
      <c r="AM25" s="69">
        <v>0</v>
      </c>
      <c r="AN25" s="136"/>
      <c r="AO25" s="70">
        <v>0</v>
      </c>
      <c r="AP25" s="74">
        <v>0</v>
      </c>
      <c r="AQ25" s="69">
        <v>0</v>
      </c>
      <c r="AR25" s="136"/>
      <c r="AS25" s="70">
        <v>0</v>
      </c>
      <c r="AT25" s="74">
        <v>18016.294999999998</v>
      </c>
      <c r="AU25" s="69">
        <v>0</v>
      </c>
      <c r="AV25" s="136"/>
      <c r="AW25" s="70">
        <v>0</v>
      </c>
      <c r="AX25" s="74">
        <v>0</v>
      </c>
      <c r="AY25" s="69">
        <v>0</v>
      </c>
      <c r="AZ25" s="136"/>
      <c r="BA25" s="70">
        <v>0</v>
      </c>
      <c r="BB25" s="74">
        <v>18016.294999999998</v>
      </c>
      <c r="BC25" s="69">
        <v>0</v>
      </c>
      <c r="BD25" s="136"/>
      <c r="BE25" s="70">
        <v>0</v>
      </c>
      <c r="BF25" s="91"/>
      <c r="BG25" s="91"/>
      <c r="BH25" s="68">
        <f t="shared" si="4"/>
        <v>89728.211601399991</v>
      </c>
      <c r="BI25" s="68">
        <f t="shared" si="5"/>
        <v>0</v>
      </c>
      <c r="BJ25" s="69">
        <f t="shared" si="2"/>
        <v>0</v>
      </c>
      <c r="BK25" s="70">
        <f t="shared" si="3"/>
        <v>0</v>
      </c>
    </row>
    <row r="26" spans="1:63" s="71" customFormat="1" x14ac:dyDescent="0.2">
      <c r="A26" s="72" t="s">
        <v>135</v>
      </c>
      <c r="B26" s="255">
        <v>92083</v>
      </c>
      <c r="C26" s="153">
        <v>59347</v>
      </c>
      <c r="D26" s="156"/>
      <c r="E26" s="73">
        <v>59347</v>
      </c>
      <c r="F26" s="156" t="s">
        <v>214</v>
      </c>
      <c r="G26" s="156" t="s">
        <v>215</v>
      </c>
      <c r="H26" s="156" t="s">
        <v>216</v>
      </c>
      <c r="I26" s="74">
        <v>0</v>
      </c>
      <c r="J26" s="69">
        <v>0</v>
      </c>
      <c r="K26" s="136"/>
      <c r="L26" s="70">
        <v>0</v>
      </c>
      <c r="M26" s="448">
        <v>0</v>
      </c>
      <c r="N26" s="74">
        <v>14545.837500000001</v>
      </c>
      <c r="O26" s="69">
        <v>0</v>
      </c>
      <c r="P26" s="136"/>
      <c r="Q26" s="70">
        <v>0</v>
      </c>
      <c r="R26" s="74">
        <v>0</v>
      </c>
      <c r="S26" s="69">
        <v>0</v>
      </c>
      <c r="T26" s="136"/>
      <c r="U26" s="70">
        <v>0</v>
      </c>
      <c r="V26" s="74">
        <v>14836.7474</v>
      </c>
      <c r="W26" s="69">
        <v>0</v>
      </c>
      <c r="X26" s="136"/>
      <c r="Y26" s="70">
        <v>0</v>
      </c>
      <c r="Z26" s="74">
        <v>0</v>
      </c>
      <c r="AA26" s="69">
        <v>0</v>
      </c>
      <c r="AB26" s="136"/>
      <c r="AC26" s="70">
        <v>0</v>
      </c>
      <c r="AD26" s="74">
        <v>0</v>
      </c>
      <c r="AE26" s="69">
        <v>0</v>
      </c>
      <c r="AF26" s="136"/>
      <c r="AG26" s="70">
        <v>0</v>
      </c>
      <c r="AH26" s="74">
        <v>14836.7474</v>
      </c>
      <c r="AI26" s="69">
        <v>0</v>
      </c>
      <c r="AJ26" s="136"/>
      <c r="AK26" s="70">
        <v>0</v>
      </c>
      <c r="AL26" s="74">
        <v>0</v>
      </c>
      <c r="AM26" s="69">
        <v>0</v>
      </c>
      <c r="AN26" s="136"/>
      <c r="AO26" s="70">
        <v>0</v>
      </c>
      <c r="AP26" s="74">
        <v>0</v>
      </c>
      <c r="AQ26" s="69">
        <v>0</v>
      </c>
      <c r="AR26" s="136"/>
      <c r="AS26" s="70">
        <v>0</v>
      </c>
      <c r="AT26" s="74">
        <v>14836.7474</v>
      </c>
      <c r="AU26" s="69">
        <v>0</v>
      </c>
      <c r="AV26" s="136"/>
      <c r="AW26" s="70">
        <v>0</v>
      </c>
      <c r="AX26" s="74">
        <v>0</v>
      </c>
      <c r="AY26" s="69">
        <v>0</v>
      </c>
      <c r="AZ26" s="136"/>
      <c r="BA26" s="70">
        <v>0</v>
      </c>
      <c r="BB26" s="74">
        <v>14836.7474</v>
      </c>
      <c r="BC26" s="69">
        <v>0</v>
      </c>
      <c r="BD26" s="136"/>
      <c r="BE26" s="70">
        <v>0</v>
      </c>
      <c r="BF26" s="91"/>
      <c r="BG26" s="91"/>
      <c r="BH26" s="68">
        <f t="shared" si="4"/>
        <v>73892.827099999995</v>
      </c>
      <c r="BI26" s="68">
        <f t="shared" si="5"/>
        <v>0</v>
      </c>
      <c r="BJ26" s="69">
        <f t="shared" si="2"/>
        <v>0</v>
      </c>
      <c r="BK26" s="70">
        <f t="shared" si="3"/>
        <v>0</v>
      </c>
    </row>
    <row r="27" spans="1:63" s="71" customFormat="1" x14ac:dyDescent="0.2">
      <c r="A27" s="72" t="s">
        <v>134</v>
      </c>
      <c r="B27" s="255">
        <v>92083</v>
      </c>
      <c r="C27" s="153">
        <v>38946.69</v>
      </c>
      <c r="D27" s="156"/>
      <c r="E27" s="73">
        <v>38946.69</v>
      </c>
      <c r="F27" s="156" t="s">
        <v>214</v>
      </c>
      <c r="G27" s="156" t="s">
        <v>215</v>
      </c>
      <c r="H27" s="156" t="s">
        <v>216</v>
      </c>
      <c r="I27" s="74">
        <v>0</v>
      </c>
      <c r="J27" s="69">
        <v>0</v>
      </c>
      <c r="K27" s="136"/>
      <c r="L27" s="70">
        <v>0</v>
      </c>
      <c r="M27" s="448">
        <v>0</v>
      </c>
      <c r="N27" s="74">
        <v>9545.760000000002</v>
      </c>
      <c r="O27" s="69">
        <v>0</v>
      </c>
      <c r="P27" s="136"/>
      <c r="Q27" s="70">
        <v>0</v>
      </c>
      <c r="R27" s="74">
        <v>0</v>
      </c>
      <c r="S27" s="69">
        <v>0</v>
      </c>
      <c r="T27" s="136"/>
      <c r="U27" s="70">
        <v>0</v>
      </c>
      <c r="V27" s="74">
        <v>9736.6727500000015</v>
      </c>
      <c r="W27" s="69">
        <v>0</v>
      </c>
      <c r="X27" s="136"/>
      <c r="Y27" s="70">
        <v>0</v>
      </c>
      <c r="Z27" s="74">
        <v>0</v>
      </c>
      <c r="AA27" s="69">
        <v>0</v>
      </c>
      <c r="AB27" s="136"/>
      <c r="AC27" s="70">
        <v>0</v>
      </c>
      <c r="AD27" s="74">
        <v>0</v>
      </c>
      <c r="AE27" s="69">
        <v>0</v>
      </c>
      <c r="AF27" s="136"/>
      <c r="AG27" s="70">
        <v>0</v>
      </c>
      <c r="AH27" s="74">
        <v>9736.6727500000015</v>
      </c>
      <c r="AI27" s="69">
        <v>0</v>
      </c>
      <c r="AJ27" s="136"/>
      <c r="AK27" s="70">
        <v>0</v>
      </c>
      <c r="AL27" s="74">
        <v>0</v>
      </c>
      <c r="AM27" s="69">
        <v>0</v>
      </c>
      <c r="AN27" s="136"/>
      <c r="AO27" s="70">
        <v>0</v>
      </c>
      <c r="AP27" s="74">
        <v>0</v>
      </c>
      <c r="AQ27" s="69">
        <v>0</v>
      </c>
      <c r="AR27" s="136"/>
      <c r="AS27" s="70">
        <v>0</v>
      </c>
      <c r="AT27" s="74">
        <v>9736.6727500000015</v>
      </c>
      <c r="AU27" s="69">
        <v>0</v>
      </c>
      <c r="AV27" s="136"/>
      <c r="AW27" s="70">
        <v>0</v>
      </c>
      <c r="AX27" s="74">
        <v>0</v>
      </c>
      <c r="AY27" s="69">
        <v>0</v>
      </c>
      <c r="AZ27" s="136"/>
      <c r="BA27" s="70">
        <v>0</v>
      </c>
      <c r="BB27" s="74">
        <v>9736.6727500000015</v>
      </c>
      <c r="BC27" s="69">
        <v>0</v>
      </c>
      <c r="BD27" s="136"/>
      <c r="BE27" s="70">
        <v>0</v>
      </c>
      <c r="BF27" s="91"/>
      <c r="BG27" s="91"/>
      <c r="BH27" s="68">
        <f t="shared" si="4"/>
        <v>48492.451000000001</v>
      </c>
      <c r="BI27" s="68">
        <f t="shared" si="5"/>
        <v>0</v>
      </c>
      <c r="BJ27" s="69">
        <f t="shared" si="2"/>
        <v>0</v>
      </c>
      <c r="BK27" s="70">
        <f t="shared" si="3"/>
        <v>0</v>
      </c>
    </row>
    <row r="28" spans="1:63" s="71" customFormat="1" x14ac:dyDescent="0.2">
      <c r="A28" s="72" t="s">
        <v>133</v>
      </c>
      <c r="B28" s="255">
        <v>92083</v>
      </c>
      <c r="C28" s="153">
        <v>78819.279999999984</v>
      </c>
      <c r="D28" s="156"/>
      <c r="E28" s="73">
        <v>78819.279999999984</v>
      </c>
      <c r="F28" s="156" t="s">
        <v>214</v>
      </c>
      <c r="G28" s="156" t="s">
        <v>215</v>
      </c>
      <c r="H28" s="156" t="s">
        <v>216</v>
      </c>
      <c r="I28" s="74">
        <v>0</v>
      </c>
      <c r="J28" s="69">
        <v>0</v>
      </c>
      <c r="K28" s="136"/>
      <c r="L28" s="70">
        <v>0</v>
      </c>
      <c r="M28" s="448">
        <v>0</v>
      </c>
      <c r="N28" s="74">
        <v>19318.45</v>
      </c>
      <c r="O28" s="69">
        <v>0</v>
      </c>
      <c r="P28" s="136"/>
      <c r="Q28" s="70">
        <v>0</v>
      </c>
      <c r="R28" s="74">
        <v>0</v>
      </c>
      <c r="S28" s="69">
        <v>0</v>
      </c>
      <c r="T28" s="136"/>
      <c r="U28" s="70">
        <v>0</v>
      </c>
      <c r="V28" s="74">
        <v>19704.821349999998</v>
      </c>
      <c r="W28" s="69">
        <v>0</v>
      </c>
      <c r="X28" s="136"/>
      <c r="Y28" s="70">
        <v>0</v>
      </c>
      <c r="Z28" s="74">
        <v>0</v>
      </c>
      <c r="AA28" s="69">
        <v>0</v>
      </c>
      <c r="AB28" s="136"/>
      <c r="AC28" s="70">
        <v>0</v>
      </c>
      <c r="AD28" s="74">
        <v>0</v>
      </c>
      <c r="AE28" s="69">
        <v>0</v>
      </c>
      <c r="AF28" s="136"/>
      <c r="AG28" s="70">
        <v>0</v>
      </c>
      <c r="AH28" s="74">
        <v>19704.821349999998</v>
      </c>
      <c r="AI28" s="69">
        <v>0</v>
      </c>
      <c r="AJ28" s="136"/>
      <c r="AK28" s="70">
        <v>0</v>
      </c>
      <c r="AL28" s="74">
        <v>0</v>
      </c>
      <c r="AM28" s="69">
        <v>0</v>
      </c>
      <c r="AN28" s="136"/>
      <c r="AO28" s="70">
        <v>0</v>
      </c>
      <c r="AP28" s="74">
        <v>0</v>
      </c>
      <c r="AQ28" s="69">
        <v>0</v>
      </c>
      <c r="AR28" s="136"/>
      <c r="AS28" s="70">
        <v>0</v>
      </c>
      <c r="AT28" s="74">
        <v>19704.821349999998</v>
      </c>
      <c r="AU28" s="69">
        <v>0</v>
      </c>
      <c r="AV28" s="136"/>
      <c r="AW28" s="70">
        <v>0</v>
      </c>
      <c r="AX28" s="74">
        <v>0</v>
      </c>
      <c r="AY28" s="69">
        <v>0</v>
      </c>
      <c r="AZ28" s="136"/>
      <c r="BA28" s="70">
        <v>0</v>
      </c>
      <c r="BB28" s="74">
        <v>19704.821349999998</v>
      </c>
      <c r="BC28" s="69">
        <v>0</v>
      </c>
      <c r="BD28" s="136"/>
      <c r="BE28" s="70">
        <v>0</v>
      </c>
      <c r="BF28" s="91"/>
      <c r="BG28" s="91"/>
      <c r="BH28" s="68">
        <f t="shared" si="4"/>
        <v>98137.73539999999</v>
      </c>
      <c r="BI28" s="68">
        <f t="shared" si="5"/>
        <v>0</v>
      </c>
      <c r="BJ28" s="69">
        <f t="shared" si="2"/>
        <v>0</v>
      </c>
      <c r="BK28" s="70">
        <f t="shared" si="3"/>
        <v>0</v>
      </c>
    </row>
    <row r="29" spans="1:63" s="71" customFormat="1" x14ac:dyDescent="0.2">
      <c r="A29" s="72" t="s">
        <v>131</v>
      </c>
      <c r="B29" s="255">
        <v>92083</v>
      </c>
      <c r="C29" s="153">
        <v>424696.86</v>
      </c>
      <c r="D29" s="156"/>
      <c r="E29" s="73">
        <v>424696.86</v>
      </c>
      <c r="F29" s="156" t="s">
        <v>214</v>
      </c>
      <c r="G29" s="156" t="s">
        <v>215</v>
      </c>
      <c r="H29" s="156" t="s">
        <v>216</v>
      </c>
      <c r="I29" s="74">
        <v>0</v>
      </c>
      <c r="J29" s="69">
        <v>0</v>
      </c>
      <c r="K29" s="136"/>
      <c r="L29" s="70">
        <v>0</v>
      </c>
      <c r="M29" s="448">
        <v>0</v>
      </c>
      <c r="N29" s="74">
        <v>104092.36250000002</v>
      </c>
      <c r="O29" s="69">
        <v>0</v>
      </c>
      <c r="P29" s="136"/>
      <c r="Q29" s="70">
        <v>0</v>
      </c>
      <c r="R29" s="74">
        <v>0</v>
      </c>
      <c r="S29" s="69">
        <v>0</v>
      </c>
      <c r="T29" s="136"/>
      <c r="U29" s="70">
        <v>0</v>
      </c>
      <c r="V29" s="74">
        <v>106174.21385</v>
      </c>
      <c r="W29" s="69">
        <v>0</v>
      </c>
      <c r="X29" s="136"/>
      <c r="Y29" s="70">
        <v>0</v>
      </c>
      <c r="Z29" s="74">
        <v>0</v>
      </c>
      <c r="AA29" s="69">
        <v>0</v>
      </c>
      <c r="AB29" s="136"/>
      <c r="AC29" s="70">
        <v>0</v>
      </c>
      <c r="AD29" s="74">
        <v>0</v>
      </c>
      <c r="AE29" s="69">
        <v>0</v>
      </c>
      <c r="AF29" s="136"/>
      <c r="AG29" s="70">
        <v>0</v>
      </c>
      <c r="AH29" s="74">
        <v>106174.21385</v>
      </c>
      <c r="AI29" s="69">
        <v>0</v>
      </c>
      <c r="AJ29" s="136"/>
      <c r="AK29" s="70">
        <v>0</v>
      </c>
      <c r="AL29" s="74">
        <v>0</v>
      </c>
      <c r="AM29" s="69">
        <v>0</v>
      </c>
      <c r="AN29" s="136"/>
      <c r="AO29" s="70">
        <v>0</v>
      </c>
      <c r="AP29" s="74">
        <v>0</v>
      </c>
      <c r="AQ29" s="69">
        <v>0</v>
      </c>
      <c r="AR29" s="136"/>
      <c r="AS29" s="70">
        <v>0</v>
      </c>
      <c r="AT29" s="74">
        <v>106174.21385</v>
      </c>
      <c r="AU29" s="69">
        <v>0</v>
      </c>
      <c r="AV29" s="136"/>
      <c r="AW29" s="70">
        <v>0</v>
      </c>
      <c r="AX29" s="74">
        <v>0</v>
      </c>
      <c r="AY29" s="69">
        <v>0</v>
      </c>
      <c r="AZ29" s="136"/>
      <c r="BA29" s="70">
        <v>0</v>
      </c>
      <c r="BB29" s="74">
        <v>106174.21385</v>
      </c>
      <c r="BC29" s="69">
        <v>0</v>
      </c>
      <c r="BD29" s="136"/>
      <c r="BE29" s="70">
        <v>0</v>
      </c>
      <c r="BF29" s="91"/>
      <c r="BG29" s="91"/>
      <c r="BH29" s="68">
        <f t="shared" si="4"/>
        <v>528789.21790000005</v>
      </c>
      <c r="BI29" s="68">
        <f t="shared" si="5"/>
        <v>0</v>
      </c>
      <c r="BJ29" s="69">
        <f t="shared" si="2"/>
        <v>0</v>
      </c>
      <c r="BK29" s="70">
        <f t="shared" si="3"/>
        <v>0</v>
      </c>
    </row>
    <row r="30" spans="1:63" s="71" customFormat="1" x14ac:dyDescent="0.2">
      <c r="A30" s="72" t="s">
        <v>136</v>
      </c>
      <c r="B30" s="255">
        <v>92083</v>
      </c>
      <c r="C30" s="153">
        <v>55636.880000000005</v>
      </c>
      <c r="D30" s="156"/>
      <c r="E30" s="73">
        <v>55636.880000000005</v>
      </c>
      <c r="F30" s="156" t="s">
        <v>214</v>
      </c>
      <c r="G30" s="156" t="s">
        <v>215</v>
      </c>
      <c r="H30" s="156" t="s">
        <v>216</v>
      </c>
      <c r="I30" s="74">
        <v>0</v>
      </c>
      <c r="J30" s="69">
        <v>0</v>
      </c>
      <c r="K30" s="136"/>
      <c r="L30" s="70">
        <v>0</v>
      </c>
      <c r="M30" s="448">
        <v>0</v>
      </c>
      <c r="N30" s="74">
        <v>13636.49</v>
      </c>
      <c r="O30" s="69">
        <v>0</v>
      </c>
      <c r="P30" s="136"/>
      <c r="Q30" s="70">
        <v>0</v>
      </c>
      <c r="R30" s="74">
        <v>0</v>
      </c>
      <c r="S30" s="69">
        <v>0</v>
      </c>
      <c r="T30" s="136"/>
      <c r="U30" s="70">
        <v>0</v>
      </c>
      <c r="V30" s="74">
        <v>13909.221450000001</v>
      </c>
      <c r="W30" s="69">
        <v>0</v>
      </c>
      <c r="X30" s="136"/>
      <c r="Y30" s="70">
        <v>0</v>
      </c>
      <c r="Z30" s="74">
        <v>0</v>
      </c>
      <c r="AA30" s="69">
        <v>0</v>
      </c>
      <c r="AB30" s="136"/>
      <c r="AC30" s="70">
        <v>0</v>
      </c>
      <c r="AD30" s="74">
        <v>0</v>
      </c>
      <c r="AE30" s="69">
        <v>0</v>
      </c>
      <c r="AF30" s="136"/>
      <c r="AG30" s="70">
        <v>0</v>
      </c>
      <c r="AH30" s="74">
        <v>13909.221450000001</v>
      </c>
      <c r="AI30" s="69">
        <v>0</v>
      </c>
      <c r="AJ30" s="136"/>
      <c r="AK30" s="70">
        <v>0</v>
      </c>
      <c r="AL30" s="74">
        <v>0</v>
      </c>
      <c r="AM30" s="69">
        <v>0</v>
      </c>
      <c r="AN30" s="136"/>
      <c r="AO30" s="70">
        <v>0</v>
      </c>
      <c r="AP30" s="74">
        <v>0</v>
      </c>
      <c r="AQ30" s="69">
        <v>0</v>
      </c>
      <c r="AR30" s="136"/>
      <c r="AS30" s="70">
        <v>0</v>
      </c>
      <c r="AT30" s="74">
        <v>13909.221450000001</v>
      </c>
      <c r="AU30" s="69">
        <v>0</v>
      </c>
      <c r="AV30" s="136"/>
      <c r="AW30" s="70">
        <v>0</v>
      </c>
      <c r="AX30" s="74">
        <v>0</v>
      </c>
      <c r="AY30" s="69">
        <v>0</v>
      </c>
      <c r="AZ30" s="136"/>
      <c r="BA30" s="70">
        <v>0</v>
      </c>
      <c r="BB30" s="74">
        <v>13909.221450000001</v>
      </c>
      <c r="BC30" s="69">
        <v>0</v>
      </c>
      <c r="BD30" s="136"/>
      <c r="BE30" s="70">
        <v>0</v>
      </c>
      <c r="BF30" s="91"/>
      <c r="BG30" s="91"/>
      <c r="BH30" s="68">
        <f t="shared" si="4"/>
        <v>69273.375799999994</v>
      </c>
      <c r="BI30" s="68">
        <f t="shared" si="5"/>
        <v>0</v>
      </c>
      <c r="BJ30" s="69">
        <f t="shared" si="2"/>
        <v>0</v>
      </c>
      <c r="BK30" s="70">
        <f t="shared" si="3"/>
        <v>0</v>
      </c>
    </row>
    <row r="31" spans="1:63" s="71" customFormat="1" x14ac:dyDescent="0.2">
      <c r="A31" s="72" t="s">
        <v>140</v>
      </c>
      <c r="B31" s="255">
        <v>114800</v>
      </c>
      <c r="C31" s="153">
        <v>49875.07</v>
      </c>
      <c r="D31" s="156"/>
      <c r="E31" s="73">
        <v>49875.07</v>
      </c>
      <c r="F31" s="156" t="s">
        <v>214</v>
      </c>
      <c r="G31" s="156" t="s">
        <v>215</v>
      </c>
      <c r="H31" s="156" t="s">
        <v>216</v>
      </c>
      <c r="I31" s="74">
        <v>0</v>
      </c>
      <c r="J31" s="69">
        <v>0</v>
      </c>
      <c r="K31" s="136"/>
      <c r="L31" s="70">
        <v>0</v>
      </c>
      <c r="M31" s="448">
        <v>0</v>
      </c>
      <c r="N31" s="74">
        <v>12224.282499999999</v>
      </c>
      <c r="O31" s="69">
        <v>0</v>
      </c>
      <c r="P31" s="136"/>
      <c r="Q31" s="70">
        <v>0</v>
      </c>
      <c r="R31" s="74">
        <v>0</v>
      </c>
      <c r="S31" s="69">
        <v>0</v>
      </c>
      <c r="T31" s="136"/>
      <c r="U31" s="70">
        <v>0</v>
      </c>
      <c r="V31" s="74">
        <v>12468.7675</v>
      </c>
      <c r="W31" s="69">
        <v>0</v>
      </c>
      <c r="X31" s="136"/>
      <c r="Y31" s="70">
        <v>0</v>
      </c>
      <c r="Z31" s="74">
        <v>0</v>
      </c>
      <c r="AA31" s="69">
        <v>0</v>
      </c>
      <c r="AB31" s="136"/>
      <c r="AC31" s="70">
        <v>0</v>
      </c>
      <c r="AD31" s="74">
        <v>0</v>
      </c>
      <c r="AE31" s="69">
        <v>0</v>
      </c>
      <c r="AF31" s="136"/>
      <c r="AG31" s="70">
        <v>0</v>
      </c>
      <c r="AH31" s="74">
        <v>12468.7675</v>
      </c>
      <c r="AI31" s="69">
        <v>0</v>
      </c>
      <c r="AJ31" s="136"/>
      <c r="AK31" s="70">
        <v>0</v>
      </c>
      <c r="AL31" s="74">
        <v>0</v>
      </c>
      <c r="AM31" s="69">
        <v>0</v>
      </c>
      <c r="AN31" s="136"/>
      <c r="AO31" s="70">
        <v>0</v>
      </c>
      <c r="AP31" s="74">
        <v>0</v>
      </c>
      <c r="AQ31" s="69">
        <v>0</v>
      </c>
      <c r="AR31" s="136"/>
      <c r="AS31" s="70">
        <v>0</v>
      </c>
      <c r="AT31" s="74">
        <v>12468.7675</v>
      </c>
      <c r="AU31" s="69">
        <v>0</v>
      </c>
      <c r="AV31" s="136"/>
      <c r="AW31" s="70">
        <v>0</v>
      </c>
      <c r="AX31" s="74">
        <v>0</v>
      </c>
      <c r="AY31" s="69">
        <v>0</v>
      </c>
      <c r="AZ31" s="136"/>
      <c r="BA31" s="70">
        <v>0</v>
      </c>
      <c r="BB31" s="74">
        <v>12468.7675</v>
      </c>
      <c r="BC31" s="69">
        <v>0</v>
      </c>
      <c r="BD31" s="136"/>
      <c r="BE31" s="70">
        <v>0</v>
      </c>
      <c r="BF31" s="91"/>
      <c r="BG31" s="91"/>
      <c r="BH31" s="68">
        <f t="shared" si="4"/>
        <v>62099.352500000001</v>
      </c>
      <c r="BI31" s="68">
        <f t="shared" si="5"/>
        <v>0</v>
      </c>
      <c r="BJ31" s="69">
        <f t="shared" si="2"/>
        <v>0</v>
      </c>
      <c r="BK31" s="70">
        <f t="shared" si="3"/>
        <v>0</v>
      </c>
    </row>
    <row r="32" spans="1:63" s="71" customFormat="1" x14ac:dyDescent="0.2">
      <c r="A32" s="72" t="s">
        <v>141</v>
      </c>
      <c r="B32" s="255">
        <v>114800</v>
      </c>
      <c r="C32" s="153">
        <v>60658.400000000001</v>
      </c>
      <c r="D32" s="156"/>
      <c r="E32" s="73">
        <v>60658.400000000001</v>
      </c>
      <c r="F32" s="156" t="s">
        <v>214</v>
      </c>
      <c r="G32" s="156" t="s">
        <v>215</v>
      </c>
      <c r="H32" s="156" t="s">
        <v>216</v>
      </c>
      <c r="I32" s="74">
        <v>0</v>
      </c>
      <c r="J32" s="69">
        <v>0</v>
      </c>
      <c r="K32" s="136"/>
      <c r="L32" s="70">
        <v>0</v>
      </c>
      <c r="M32" s="448">
        <v>0</v>
      </c>
      <c r="N32" s="74">
        <v>14867.255000000001</v>
      </c>
      <c r="O32" s="69">
        <v>0</v>
      </c>
      <c r="P32" s="136"/>
      <c r="Q32" s="70">
        <v>0</v>
      </c>
      <c r="R32" s="74">
        <v>0</v>
      </c>
      <c r="S32" s="69">
        <v>0</v>
      </c>
      <c r="T32" s="136"/>
      <c r="U32" s="70">
        <v>0</v>
      </c>
      <c r="V32" s="74">
        <v>15164.6</v>
      </c>
      <c r="W32" s="69">
        <v>0</v>
      </c>
      <c r="X32" s="136"/>
      <c r="Y32" s="70">
        <v>0</v>
      </c>
      <c r="Z32" s="74">
        <v>0</v>
      </c>
      <c r="AA32" s="69">
        <v>0</v>
      </c>
      <c r="AB32" s="136"/>
      <c r="AC32" s="70">
        <v>0</v>
      </c>
      <c r="AD32" s="74">
        <v>0</v>
      </c>
      <c r="AE32" s="69">
        <v>0</v>
      </c>
      <c r="AF32" s="136"/>
      <c r="AG32" s="70">
        <v>0</v>
      </c>
      <c r="AH32" s="74">
        <v>15164.6</v>
      </c>
      <c r="AI32" s="69">
        <v>0</v>
      </c>
      <c r="AJ32" s="136"/>
      <c r="AK32" s="70">
        <v>0</v>
      </c>
      <c r="AL32" s="74">
        <v>0</v>
      </c>
      <c r="AM32" s="69">
        <v>0</v>
      </c>
      <c r="AN32" s="136"/>
      <c r="AO32" s="70">
        <v>0</v>
      </c>
      <c r="AP32" s="74">
        <v>0</v>
      </c>
      <c r="AQ32" s="69">
        <v>0</v>
      </c>
      <c r="AR32" s="136"/>
      <c r="AS32" s="70">
        <v>0</v>
      </c>
      <c r="AT32" s="74">
        <v>15164.6</v>
      </c>
      <c r="AU32" s="69">
        <v>0</v>
      </c>
      <c r="AV32" s="136"/>
      <c r="AW32" s="70">
        <v>0</v>
      </c>
      <c r="AX32" s="74">
        <v>0</v>
      </c>
      <c r="AY32" s="69">
        <v>0</v>
      </c>
      <c r="AZ32" s="136"/>
      <c r="BA32" s="70">
        <v>0</v>
      </c>
      <c r="BB32" s="74">
        <v>15164.6</v>
      </c>
      <c r="BC32" s="69">
        <v>0</v>
      </c>
      <c r="BD32" s="136"/>
      <c r="BE32" s="70">
        <v>0</v>
      </c>
      <c r="BF32" s="91"/>
      <c r="BG32" s="91"/>
      <c r="BH32" s="68">
        <f t="shared" si="4"/>
        <v>75525.654999999999</v>
      </c>
      <c r="BI32" s="68">
        <f t="shared" si="5"/>
        <v>0</v>
      </c>
      <c r="BJ32" s="69">
        <f t="shared" si="2"/>
        <v>0</v>
      </c>
      <c r="BK32" s="70">
        <f t="shared" si="3"/>
        <v>0</v>
      </c>
    </row>
    <row r="33" spans="1:63" s="71" customFormat="1" x14ac:dyDescent="0.2">
      <c r="A33" s="72" t="s">
        <v>137</v>
      </c>
      <c r="B33" s="255">
        <v>92083</v>
      </c>
      <c r="C33" s="153">
        <v>78819.279999999984</v>
      </c>
      <c r="D33" s="156"/>
      <c r="E33" s="73">
        <v>78819.279999999984</v>
      </c>
      <c r="F33" s="156" t="s">
        <v>214</v>
      </c>
      <c r="G33" s="156" t="s">
        <v>215</v>
      </c>
      <c r="H33" s="156" t="s">
        <v>216</v>
      </c>
      <c r="I33" s="74">
        <v>0</v>
      </c>
      <c r="J33" s="69">
        <v>0</v>
      </c>
      <c r="K33" s="136"/>
      <c r="L33" s="70">
        <v>0</v>
      </c>
      <c r="M33" s="448">
        <v>0</v>
      </c>
      <c r="N33" s="74">
        <v>19318.45</v>
      </c>
      <c r="O33" s="69">
        <v>0</v>
      </c>
      <c r="P33" s="136"/>
      <c r="Q33" s="70">
        <v>0</v>
      </c>
      <c r="R33" s="74">
        <v>0</v>
      </c>
      <c r="S33" s="69">
        <v>0</v>
      </c>
      <c r="T33" s="136"/>
      <c r="U33" s="70">
        <v>0</v>
      </c>
      <c r="V33" s="74">
        <v>19704.821349999998</v>
      </c>
      <c r="W33" s="69">
        <v>0</v>
      </c>
      <c r="X33" s="136"/>
      <c r="Y33" s="70">
        <v>0</v>
      </c>
      <c r="Z33" s="74">
        <v>0</v>
      </c>
      <c r="AA33" s="69">
        <v>0</v>
      </c>
      <c r="AB33" s="136"/>
      <c r="AC33" s="70">
        <v>0</v>
      </c>
      <c r="AD33" s="74">
        <v>0</v>
      </c>
      <c r="AE33" s="69">
        <v>0</v>
      </c>
      <c r="AF33" s="136"/>
      <c r="AG33" s="70">
        <v>0</v>
      </c>
      <c r="AH33" s="74">
        <v>19704.821349999998</v>
      </c>
      <c r="AI33" s="69">
        <v>0</v>
      </c>
      <c r="AJ33" s="136"/>
      <c r="AK33" s="70">
        <v>0</v>
      </c>
      <c r="AL33" s="74">
        <v>0</v>
      </c>
      <c r="AM33" s="69">
        <v>0</v>
      </c>
      <c r="AN33" s="136"/>
      <c r="AO33" s="70">
        <v>0</v>
      </c>
      <c r="AP33" s="74">
        <v>0</v>
      </c>
      <c r="AQ33" s="69">
        <v>0</v>
      </c>
      <c r="AR33" s="136"/>
      <c r="AS33" s="70">
        <v>0</v>
      </c>
      <c r="AT33" s="74">
        <v>19704.821349999998</v>
      </c>
      <c r="AU33" s="69">
        <v>0</v>
      </c>
      <c r="AV33" s="136"/>
      <c r="AW33" s="70">
        <v>0</v>
      </c>
      <c r="AX33" s="74">
        <v>0</v>
      </c>
      <c r="AY33" s="69">
        <v>0</v>
      </c>
      <c r="AZ33" s="136"/>
      <c r="BA33" s="70">
        <v>0</v>
      </c>
      <c r="BB33" s="74">
        <v>19704.821349999998</v>
      </c>
      <c r="BC33" s="69">
        <v>0</v>
      </c>
      <c r="BD33" s="136"/>
      <c r="BE33" s="70">
        <v>0</v>
      </c>
      <c r="BF33" s="91"/>
      <c r="BG33" s="91"/>
      <c r="BH33" s="68">
        <f t="shared" si="4"/>
        <v>98137.73539999999</v>
      </c>
      <c r="BI33" s="68">
        <f t="shared" si="5"/>
        <v>0</v>
      </c>
      <c r="BJ33" s="69">
        <f t="shared" si="2"/>
        <v>0</v>
      </c>
      <c r="BK33" s="70">
        <f t="shared" si="3"/>
        <v>0</v>
      </c>
    </row>
    <row r="34" spans="1:63" s="71" customFormat="1" x14ac:dyDescent="0.2">
      <c r="A34" s="72" t="s">
        <v>139</v>
      </c>
      <c r="B34" s="255">
        <v>92083</v>
      </c>
      <c r="C34" s="153">
        <v>87165.48</v>
      </c>
      <c r="D34" s="156"/>
      <c r="E34" s="73">
        <v>87165.48</v>
      </c>
      <c r="F34" s="156" t="s">
        <v>214</v>
      </c>
      <c r="G34" s="156" t="s">
        <v>215</v>
      </c>
      <c r="H34" s="156" t="s">
        <v>216</v>
      </c>
      <c r="I34" s="74">
        <v>0</v>
      </c>
      <c r="J34" s="69">
        <v>0</v>
      </c>
      <c r="K34" s="136"/>
      <c r="L34" s="70">
        <v>0</v>
      </c>
      <c r="M34" s="448">
        <v>0</v>
      </c>
      <c r="N34" s="74">
        <v>21364.09</v>
      </c>
      <c r="O34" s="69">
        <v>0</v>
      </c>
      <c r="P34" s="136"/>
      <c r="Q34" s="70">
        <v>0</v>
      </c>
      <c r="R34" s="74">
        <v>0</v>
      </c>
      <c r="S34" s="69">
        <v>0</v>
      </c>
      <c r="T34" s="136"/>
      <c r="U34" s="70">
        <v>0</v>
      </c>
      <c r="V34" s="74">
        <v>21791.369449999998</v>
      </c>
      <c r="W34" s="69">
        <v>0</v>
      </c>
      <c r="X34" s="136"/>
      <c r="Y34" s="70">
        <v>0</v>
      </c>
      <c r="Z34" s="74">
        <v>0</v>
      </c>
      <c r="AA34" s="69">
        <v>0</v>
      </c>
      <c r="AB34" s="136"/>
      <c r="AC34" s="70">
        <v>0</v>
      </c>
      <c r="AD34" s="74">
        <v>0</v>
      </c>
      <c r="AE34" s="69">
        <v>0</v>
      </c>
      <c r="AF34" s="136"/>
      <c r="AG34" s="70">
        <v>0</v>
      </c>
      <c r="AH34" s="74">
        <v>21791.369449999998</v>
      </c>
      <c r="AI34" s="69">
        <v>0</v>
      </c>
      <c r="AJ34" s="136"/>
      <c r="AK34" s="70">
        <v>0</v>
      </c>
      <c r="AL34" s="74">
        <v>0</v>
      </c>
      <c r="AM34" s="69">
        <v>0</v>
      </c>
      <c r="AN34" s="136"/>
      <c r="AO34" s="70">
        <v>0</v>
      </c>
      <c r="AP34" s="74">
        <v>0</v>
      </c>
      <c r="AQ34" s="69">
        <v>0</v>
      </c>
      <c r="AR34" s="136"/>
      <c r="AS34" s="70">
        <v>0</v>
      </c>
      <c r="AT34" s="74">
        <v>21791.369449999998</v>
      </c>
      <c r="AU34" s="69">
        <v>0</v>
      </c>
      <c r="AV34" s="136"/>
      <c r="AW34" s="70">
        <v>0</v>
      </c>
      <c r="AX34" s="74">
        <v>0</v>
      </c>
      <c r="AY34" s="69">
        <v>0</v>
      </c>
      <c r="AZ34" s="136"/>
      <c r="BA34" s="70">
        <v>0</v>
      </c>
      <c r="BB34" s="74">
        <v>21791.369449999998</v>
      </c>
      <c r="BC34" s="69">
        <v>0</v>
      </c>
      <c r="BD34" s="136"/>
      <c r="BE34" s="70">
        <v>0</v>
      </c>
      <c r="BF34" s="91"/>
      <c r="BG34" s="91"/>
      <c r="BH34" s="68">
        <f t="shared" si="4"/>
        <v>108529.56779999999</v>
      </c>
      <c r="BI34" s="68">
        <f t="shared" si="5"/>
        <v>0</v>
      </c>
      <c r="BJ34" s="69">
        <f t="shared" si="2"/>
        <v>0</v>
      </c>
      <c r="BK34" s="70">
        <f t="shared" si="3"/>
        <v>0</v>
      </c>
    </row>
    <row r="35" spans="1:63" s="71" customFormat="1" x14ac:dyDescent="0.2">
      <c r="A35" s="72" t="s">
        <v>138</v>
      </c>
      <c r="B35" s="255">
        <v>92083</v>
      </c>
      <c r="C35" s="153">
        <v>78819.279999999984</v>
      </c>
      <c r="D35" s="156"/>
      <c r="E35" s="73">
        <v>78819.279999999984</v>
      </c>
      <c r="F35" s="156" t="s">
        <v>214</v>
      </c>
      <c r="G35" s="156" t="s">
        <v>215</v>
      </c>
      <c r="H35" s="156" t="s">
        <v>216</v>
      </c>
      <c r="I35" s="74">
        <v>0</v>
      </c>
      <c r="J35" s="69">
        <v>0</v>
      </c>
      <c r="K35" s="136"/>
      <c r="L35" s="70">
        <v>0</v>
      </c>
      <c r="M35" s="448">
        <v>0</v>
      </c>
      <c r="N35" s="74">
        <v>19318.45</v>
      </c>
      <c r="O35" s="69">
        <v>0</v>
      </c>
      <c r="P35" s="136"/>
      <c r="Q35" s="70">
        <v>0</v>
      </c>
      <c r="R35" s="74">
        <v>0</v>
      </c>
      <c r="S35" s="69">
        <v>0</v>
      </c>
      <c r="T35" s="136"/>
      <c r="U35" s="70">
        <v>0</v>
      </c>
      <c r="V35" s="74">
        <v>19704.821349999998</v>
      </c>
      <c r="W35" s="69">
        <v>0</v>
      </c>
      <c r="X35" s="136"/>
      <c r="Y35" s="70">
        <v>0</v>
      </c>
      <c r="Z35" s="74">
        <v>0</v>
      </c>
      <c r="AA35" s="69">
        <v>0</v>
      </c>
      <c r="AB35" s="136"/>
      <c r="AC35" s="70">
        <v>0</v>
      </c>
      <c r="AD35" s="74">
        <v>0</v>
      </c>
      <c r="AE35" s="69">
        <v>0</v>
      </c>
      <c r="AF35" s="136"/>
      <c r="AG35" s="70">
        <v>0</v>
      </c>
      <c r="AH35" s="74">
        <v>19704.821349999998</v>
      </c>
      <c r="AI35" s="69">
        <v>0</v>
      </c>
      <c r="AJ35" s="136"/>
      <c r="AK35" s="70">
        <v>0</v>
      </c>
      <c r="AL35" s="74">
        <v>0</v>
      </c>
      <c r="AM35" s="69">
        <v>0</v>
      </c>
      <c r="AN35" s="136"/>
      <c r="AO35" s="70">
        <v>0</v>
      </c>
      <c r="AP35" s="74">
        <v>0</v>
      </c>
      <c r="AQ35" s="69">
        <v>0</v>
      </c>
      <c r="AR35" s="136"/>
      <c r="AS35" s="70">
        <v>0</v>
      </c>
      <c r="AT35" s="74">
        <v>19704.821349999998</v>
      </c>
      <c r="AU35" s="69">
        <v>0</v>
      </c>
      <c r="AV35" s="136"/>
      <c r="AW35" s="70">
        <v>0</v>
      </c>
      <c r="AX35" s="74">
        <v>0</v>
      </c>
      <c r="AY35" s="69">
        <v>0</v>
      </c>
      <c r="AZ35" s="136"/>
      <c r="BA35" s="70">
        <v>0</v>
      </c>
      <c r="BB35" s="74">
        <v>19704.821349999998</v>
      </c>
      <c r="BC35" s="69">
        <v>0</v>
      </c>
      <c r="BD35" s="136"/>
      <c r="BE35" s="70">
        <v>0</v>
      </c>
      <c r="BF35" s="91"/>
      <c r="BG35" s="91"/>
      <c r="BH35" s="68">
        <f t="shared" si="4"/>
        <v>98137.73539999999</v>
      </c>
      <c r="BI35" s="68">
        <f t="shared" si="5"/>
        <v>0</v>
      </c>
      <c r="BJ35" s="69">
        <f t="shared" si="2"/>
        <v>0</v>
      </c>
      <c r="BK35" s="70">
        <f t="shared" si="3"/>
        <v>0</v>
      </c>
    </row>
    <row r="36" spans="1:63" s="71" customFormat="1" x14ac:dyDescent="0.2">
      <c r="A36" s="72" t="s">
        <v>132</v>
      </c>
      <c r="B36" s="255">
        <v>92083</v>
      </c>
      <c r="C36" s="153">
        <v>63054.982600000003</v>
      </c>
      <c r="D36" s="156"/>
      <c r="E36" s="73">
        <v>63054.982600000003</v>
      </c>
      <c r="F36" s="156" t="s">
        <v>214</v>
      </c>
      <c r="G36" s="156" t="s">
        <v>215</v>
      </c>
      <c r="H36" s="156" t="s">
        <v>216</v>
      </c>
      <c r="I36" s="74">
        <v>0</v>
      </c>
      <c r="J36" s="69">
        <v>0</v>
      </c>
      <c r="K36" s="136"/>
      <c r="L36" s="70">
        <v>0</v>
      </c>
      <c r="M36" s="448">
        <v>0</v>
      </c>
      <c r="N36" s="74">
        <v>15454.652499999998</v>
      </c>
      <c r="O36" s="69">
        <v>0</v>
      </c>
      <c r="P36" s="136"/>
      <c r="Q36" s="70">
        <v>0</v>
      </c>
      <c r="R36" s="74">
        <v>0</v>
      </c>
      <c r="S36" s="69">
        <v>0</v>
      </c>
      <c r="T36" s="136"/>
      <c r="U36" s="70">
        <v>0</v>
      </c>
      <c r="V36" s="74">
        <v>15763.744200000001</v>
      </c>
      <c r="W36" s="69">
        <v>0</v>
      </c>
      <c r="X36" s="136"/>
      <c r="Y36" s="70">
        <v>0</v>
      </c>
      <c r="Z36" s="74">
        <v>0</v>
      </c>
      <c r="AA36" s="69">
        <v>0</v>
      </c>
      <c r="AB36" s="136"/>
      <c r="AC36" s="70">
        <v>0</v>
      </c>
      <c r="AD36" s="74">
        <v>0</v>
      </c>
      <c r="AE36" s="69">
        <v>0</v>
      </c>
      <c r="AF36" s="136"/>
      <c r="AG36" s="70">
        <v>0</v>
      </c>
      <c r="AH36" s="74">
        <v>15763.744200000001</v>
      </c>
      <c r="AI36" s="69">
        <v>0</v>
      </c>
      <c r="AJ36" s="136"/>
      <c r="AK36" s="70">
        <v>0</v>
      </c>
      <c r="AL36" s="74">
        <v>0</v>
      </c>
      <c r="AM36" s="69">
        <v>0</v>
      </c>
      <c r="AN36" s="136"/>
      <c r="AO36" s="70">
        <v>0</v>
      </c>
      <c r="AP36" s="74">
        <v>0</v>
      </c>
      <c r="AQ36" s="69">
        <v>0</v>
      </c>
      <c r="AR36" s="136"/>
      <c r="AS36" s="70">
        <v>0</v>
      </c>
      <c r="AT36" s="74">
        <v>15763.744200000001</v>
      </c>
      <c r="AU36" s="69">
        <v>0</v>
      </c>
      <c r="AV36" s="136"/>
      <c r="AW36" s="70">
        <v>0</v>
      </c>
      <c r="AX36" s="74">
        <v>0</v>
      </c>
      <c r="AY36" s="69">
        <v>0</v>
      </c>
      <c r="AZ36" s="136"/>
      <c r="BA36" s="70">
        <v>0</v>
      </c>
      <c r="BB36" s="74">
        <v>15763.744200000001</v>
      </c>
      <c r="BC36" s="69">
        <v>0</v>
      </c>
      <c r="BD36" s="136"/>
      <c r="BE36" s="70">
        <v>0</v>
      </c>
      <c r="BF36" s="91"/>
      <c r="BG36" s="91"/>
      <c r="BH36" s="68">
        <f t="shared" si="4"/>
        <v>78509.629300000001</v>
      </c>
      <c r="BI36" s="68">
        <f t="shared" si="5"/>
        <v>0</v>
      </c>
      <c r="BJ36" s="69">
        <f t="shared" si="2"/>
        <v>0</v>
      </c>
      <c r="BK36" s="70">
        <f t="shared" si="3"/>
        <v>0</v>
      </c>
    </row>
    <row r="37" spans="1:63" s="71" customFormat="1" ht="15" thickBot="1" x14ac:dyDescent="0.25">
      <c r="A37" s="72" t="s">
        <v>142</v>
      </c>
      <c r="B37" s="255">
        <v>0</v>
      </c>
      <c r="C37" s="153">
        <v>0</v>
      </c>
      <c r="D37" s="156"/>
      <c r="E37" s="73">
        <v>0</v>
      </c>
      <c r="F37" s="156"/>
      <c r="G37" s="156"/>
      <c r="H37" s="156"/>
      <c r="I37" s="74">
        <v>0</v>
      </c>
      <c r="J37" s="69">
        <v>0</v>
      </c>
      <c r="K37" s="136"/>
      <c r="L37" s="70">
        <v>0</v>
      </c>
      <c r="M37" s="448">
        <v>0</v>
      </c>
      <c r="N37" s="74">
        <v>0</v>
      </c>
      <c r="O37" s="69">
        <v>0</v>
      </c>
      <c r="P37" s="136"/>
      <c r="Q37" s="70">
        <v>0</v>
      </c>
      <c r="R37" s="74">
        <v>0</v>
      </c>
      <c r="S37" s="69">
        <v>0</v>
      </c>
      <c r="T37" s="136"/>
      <c r="U37" s="70">
        <v>0</v>
      </c>
      <c r="V37" s="74">
        <v>0</v>
      </c>
      <c r="W37" s="69">
        <v>0</v>
      </c>
      <c r="X37" s="136"/>
      <c r="Y37" s="70">
        <v>0</v>
      </c>
      <c r="Z37" s="74">
        <v>0</v>
      </c>
      <c r="AA37" s="69">
        <v>0</v>
      </c>
      <c r="AB37" s="136"/>
      <c r="AC37" s="70">
        <v>0</v>
      </c>
      <c r="AD37" s="74">
        <v>0</v>
      </c>
      <c r="AE37" s="69">
        <v>0</v>
      </c>
      <c r="AF37" s="136"/>
      <c r="AG37" s="70">
        <v>0</v>
      </c>
      <c r="AH37" s="74">
        <v>0</v>
      </c>
      <c r="AI37" s="69">
        <v>0</v>
      </c>
      <c r="AJ37" s="136"/>
      <c r="AK37" s="70">
        <v>0</v>
      </c>
      <c r="AL37" s="74">
        <v>0</v>
      </c>
      <c r="AM37" s="69">
        <v>0</v>
      </c>
      <c r="AN37" s="136"/>
      <c r="AO37" s="70">
        <v>0</v>
      </c>
      <c r="AP37" s="74">
        <v>0</v>
      </c>
      <c r="AQ37" s="69">
        <v>0</v>
      </c>
      <c r="AR37" s="136"/>
      <c r="AS37" s="70">
        <v>0</v>
      </c>
      <c r="AT37" s="74">
        <v>0</v>
      </c>
      <c r="AU37" s="69">
        <v>0</v>
      </c>
      <c r="AV37" s="136"/>
      <c r="AW37" s="70">
        <v>0</v>
      </c>
      <c r="AX37" s="74">
        <v>0</v>
      </c>
      <c r="AY37" s="69">
        <v>0</v>
      </c>
      <c r="AZ37" s="136"/>
      <c r="BA37" s="70">
        <v>0</v>
      </c>
      <c r="BB37" s="74">
        <v>0</v>
      </c>
      <c r="BC37" s="69">
        <v>0</v>
      </c>
      <c r="BD37" s="136"/>
      <c r="BE37" s="70">
        <v>0</v>
      </c>
      <c r="BF37" s="91"/>
      <c r="BG37" s="91"/>
      <c r="BH37" s="68">
        <f t="shared" si="4"/>
        <v>0</v>
      </c>
      <c r="BI37" s="68">
        <f t="shared" si="5"/>
        <v>0</v>
      </c>
      <c r="BJ37" s="69">
        <f t="shared" si="2"/>
        <v>0</v>
      </c>
      <c r="BK37" s="70">
        <f t="shared" si="3"/>
        <v>0</v>
      </c>
    </row>
    <row r="38" spans="1:63" s="71" customFormat="1" ht="30.75" thickBot="1" x14ac:dyDescent="0.3">
      <c r="A38" s="65" t="s">
        <v>226</v>
      </c>
      <c r="B38" s="254"/>
      <c r="C38" s="78"/>
      <c r="D38" s="78"/>
      <c r="E38" s="459"/>
      <c r="F38" s="256" t="s">
        <v>211</v>
      </c>
      <c r="G38" s="78" t="s">
        <v>212</v>
      </c>
      <c r="H38" s="459" t="s">
        <v>213</v>
      </c>
      <c r="I38" s="76">
        <f>SUM(I39)</f>
        <v>0</v>
      </c>
      <c r="J38" s="49">
        <f t="shared" ref="J38:K38" si="6">SUM(J39)</f>
        <v>0</v>
      </c>
      <c r="K38" s="137">
        <f t="shared" si="6"/>
        <v>0</v>
      </c>
      <c r="L38" s="55">
        <f>SUM(L39)</f>
        <v>0</v>
      </c>
      <c r="M38" s="447">
        <f t="shared" ref="M38" si="7">SUM(M39)</f>
        <v>0</v>
      </c>
      <c r="N38" s="76">
        <f t="shared" ref="N38:O38" si="8">SUM(N39)</f>
        <v>0</v>
      </c>
      <c r="O38" s="49">
        <f t="shared" si="8"/>
        <v>0</v>
      </c>
      <c r="P38" s="137">
        <f>SUM(P39)</f>
        <v>0</v>
      </c>
      <c r="Q38" s="55">
        <f t="shared" ref="Q38:S38" si="9">SUM(Q39)</f>
        <v>0</v>
      </c>
      <c r="R38" s="76">
        <f t="shared" si="9"/>
        <v>0</v>
      </c>
      <c r="S38" s="49">
        <f t="shared" si="9"/>
        <v>0</v>
      </c>
      <c r="T38" s="137"/>
      <c r="U38" s="55">
        <f>SUM(U39)</f>
        <v>0</v>
      </c>
      <c r="V38" s="76">
        <f t="shared" ref="V38:X38" si="10">SUM(V39)</f>
        <v>0</v>
      </c>
      <c r="W38" s="49">
        <f t="shared" si="10"/>
        <v>0</v>
      </c>
      <c r="X38" s="137">
        <f t="shared" si="10"/>
        <v>0</v>
      </c>
      <c r="Y38" s="55">
        <f>SUM(Y39)</f>
        <v>0</v>
      </c>
      <c r="Z38" s="76">
        <f t="shared" ref="Z38:AB38" si="11">SUM(Z39)</f>
        <v>0</v>
      </c>
      <c r="AA38" s="49">
        <f t="shared" si="11"/>
        <v>0</v>
      </c>
      <c r="AB38" s="137">
        <f t="shared" si="11"/>
        <v>0</v>
      </c>
      <c r="AC38" s="55">
        <f>SUM(AC39)</f>
        <v>0</v>
      </c>
      <c r="AD38" s="76">
        <f>SUM(AD39)</f>
        <v>0</v>
      </c>
      <c r="AE38" s="49">
        <f t="shared" ref="AE38:AG38" si="12">SUM(AE39)</f>
        <v>0</v>
      </c>
      <c r="AF38" s="137">
        <f t="shared" si="12"/>
        <v>0</v>
      </c>
      <c r="AG38" s="55">
        <f t="shared" si="12"/>
        <v>0</v>
      </c>
      <c r="AH38" s="76">
        <f>SUM(AH39)</f>
        <v>0</v>
      </c>
      <c r="AI38" s="49">
        <f t="shared" ref="AI38:AK38" si="13">SUM(AI39)</f>
        <v>0</v>
      </c>
      <c r="AJ38" s="137">
        <f t="shared" si="13"/>
        <v>0</v>
      </c>
      <c r="AK38" s="55">
        <f t="shared" si="13"/>
        <v>0</v>
      </c>
      <c r="AL38" s="76">
        <f>SUM(AL39)</f>
        <v>0</v>
      </c>
      <c r="AM38" s="49">
        <f>SUM(AM39)</f>
        <v>0</v>
      </c>
      <c r="AN38" s="137">
        <f t="shared" ref="AN38:AP38" si="14">SUM(AN39)</f>
        <v>0</v>
      </c>
      <c r="AO38" s="55">
        <f t="shared" si="14"/>
        <v>0</v>
      </c>
      <c r="AP38" s="76">
        <f t="shared" si="14"/>
        <v>0</v>
      </c>
      <c r="AQ38" s="49">
        <f>SUM(AQ39)</f>
        <v>0</v>
      </c>
      <c r="AR38" s="137">
        <f t="shared" ref="AR38:AT38" si="15">SUM(AR39)</f>
        <v>0</v>
      </c>
      <c r="AS38" s="55">
        <f t="shared" si="15"/>
        <v>0</v>
      </c>
      <c r="AT38" s="76">
        <f t="shared" si="15"/>
        <v>0</v>
      </c>
      <c r="AU38" s="49">
        <f>SUM(AU39)</f>
        <v>0</v>
      </c>
      <c r="AV38" s="137">
        <f t="shared" ref="AV38:AX38" si="16">SUM(AV39)</f>
        <v>0</v>
      </c>
      <c r="AW38" s="55">
        <f t="shared" si="16"/>
        <v>0</v>
      </c>
      <c r="AX38" s="76">
        <f t="shared" si="16"/>
        <v>0</v>
      </c>
      <c r="AY38" s="49">
        <f>SUM(AY39)</f>
        <v>0</v>
      </c>
      <c r="AZ38" s="137">
        <f>SUM(AZ39)</f>
        <v>0</v>
      </c>
      <c r="BA38" s="55">
        <f t="shared" ref="BA38:BC38" si="17">SUM(BA39)</f>
        <v>0</v>
      </c>
      <c r="BB38" s="76"/>
      <c r="BC38" s="49">
        <f t="shared" si="17"/>
        <v>0</v>
      </c>
      <c r="BD38" s="137">
        <f>SUM(BD39)</f>
        <v>0</v>
      </c>
      <c r="BE38" s="55">
        <f t="shared" ref="BE38" si="18">SUM(BE39)</f>
        <v>0</v>
      </c>
      <c r="BF38" s="91"/>
      <c r="BG38" s="91"/>
      <c r="BH38" s="54">
        <f>SUM(BH39)</f>
        <v>0</v>
      </c>
      <c r="BI38" s="54">
        <f>SUM(BI39)</f>
        <v>0</v>
      </c>
      <c r="BJ38" s="49">
        <f>SUM(BJ39)</f>
        <v>0</v>
      </c>
      <c r="BK38" s="55">
        <f>SUM(BK39)</f>
        <v>0</v>
      </c>
    </row>
    <row r="39" spans="1:63" s="71" customFormat="1" ht="15.75" thickBot="1" x14ac:dyDescent="0.25">
      <c r="A39" s="72" t="s">
        <v>226</v>
      </c>
      <c r="B39" s="252"/>
      <c r="C39" s="157"/>
      <c r="D39" s="153"/>
      <c r="E39" s="460"/>
      <c r="F39" s="461" t="s">
        <v>214</v>
      </c>
      <c r="G39" s="157" t="s">
        <v>215</v>
      </c>
      <c r="H39" s="460" t="s">
        <v>216</v>
      </c>
      <c r="I39" s="237">
        <f>'[1]Oracle Detail'!J79</f>
        <v>0</v>
      </c>
      <c r="J39" s="227">
        <f>'[1]Oracle Detail'!K79</f>
        <v>0</v>
      </c>
      <c r="K39" s="249"/>
      <c r="L39" s="237">
        <f>'[1]Oracle Detail'!M79</f>
        <v>0</v>
      </c>
      <c r="M39" s="448">
        <v>0</v>
      </c>
      <c r="N39" s="226">
        <f>'[1]Oracle Detail'!O79</f>
        <v>0</v>
      </c>
      <c r="O39" s="249">
        <f>'[1]Oracle Detail'!P79</f>
        <v>0</v>
      </c>
      <c r="P39" s="237"/>
      <c r="Q39" s="227">
        <f>'[1]Oracle Detail'!R79</f>
        <v>0</v>
      </c>
      <c r="R39" s="226">
        <f>'[1]Oracle Detail'!S79</f>
        <v>0</v>
      </c>
      <c r="S39" s="249">
        <f>'[1]Oracle Detail'!T79</f>
        <v>0</v>
      </c>
      <c r="T39" s="462"/>
      <c r="U39" s="74">
        <f>'[1]Oracle Detail'!V79</f>
        <v>0</v>
      </c>
      <c r="V39" s="227">
        <f>'[1]Oracle Detail'!W79</f>
        <v>0</v>
      </c>
      <c r="W39" s="226">
        <f>'[1]Oracle Detail'!X79</f>
        <v>0</v>
      </c>
      <c r="X39" s="249"/>
      <c r="Y39" s="237">
        <f>'[1]Oracle Detail'!Z79</f>
        <v>0</v>
      </c>
      <c r="Z39" s="227">
        <f>'[1]Oracle Detail'!AA79</f>
        <v>0</v>
      </c>
      <c r="AA39" s="226">
        <f>'[1]Oracle Detail'!AB79</f>
        <v>0</v>
      </c>
      <c r="AB39" s="249"/>
      <c r="AC39" s="226">
        <f>'[1]Oracle Detail'!AD79</f>
        <v>0</v>
      </c>
      <c r="AD39" s="237">
        <f>'[1]Oracle Detail'!AE79</f>
        <v>0</v>
      </c>
      <c r="AE39" s="227">
        <f>'[1]Oracle Detail'!AF79</f>
        <v>0</v>
      </c>
      <c r="AF39" s="226"/>
      <c r="AG39" s="249">
        <f>'[1]Oracle Detail'!AH79</f>
        <v>0</v>
      </c>
      <c r="AH39" s="237">
        <f>'[1]Oracle Detail'!AI79</f>
        <v>0</v>
      </c>
      <c r="AI39" s="227">
        <f>'[1]Oracle Detail'!AJ79</f>
        <v>0</v>
      </c>
      <c r="AJ39" s="226"/>
      <c r="AK39" s="249">
        <f>'[1]Oracle Detail'!AL79</f>
        <v>0</v>
      </c>
      <c r="AL39" s="249">
        <f>'[1]Oracle Detail'!AM79</f>
        <v>0</v>
      </c>
      <c r="AM39" s="237">
        <f>'[1]Oracle Detail'!AN79</f>
        <v>0</v>
      </c>
      <c r="AN39" s="227"/>
      <c r="AO39" s="226">
        <f>'[1]Oracle Detail'!AP79</f>
        <v>0</v>
      </c>
      <c r="AP39" s="249">
        <f>'[1]Oracle Detail'!AQ79</f>
        <v>0</v>
      </c>
      <c r="AQ39" s="237">
        <f>'[1]Oracle Detail'!AR79</f>
        <v>0</v>
      </c>
      <c r="AR39" s="227"/>
      <c r="AS39" s="226">
        <f>'[1]Oracle Detail'!AT79</f>
        <v>0</v>
      </c>
      <c r="AT39" s="249">
        <f>'[1]Oracle Detail'!AU79</f>
        <v>0</v>
      </c>
      <c r="AU39" s="237">
        <f>'[1]Oracle Detail'!AV79</f>
        <v>0</v>
      </c>
      <c r="AV39" s="227"/>
      <c r="AW39" s="226">
        <f>'[1]Oracle Detail'!AX79</f>
        <v>0</v>
      </c>
      <c r="AX39" s="249">
        <f>'[1]Oracle Detail'!AY79</f>
        <v>0</v>
      </c>
      <c r="AY39" s="249">
        <f>'[1]Oracle Detail'!AZ79</f>
        <v>0</v>
      </c>
      <c r="AZ39" s="237"/>
      <c r="BA39" s="227">
        <f>'[1]Oracle Detail'!BB79</f>
        <v>0</v>
      </c>
      <c r="BB39" s="226">
        <f>'[1]Oracle Detail'!BC79</f>
        <v>0</v>
      </c>
      <c r="BC39" s="249">
        <f>'[1]Oracle Detail'!BD79</f>
        <v>0</v>
      </c>
      <c r="BD39" s="237"/>
      <c r="BE39" s="227">
        <f>'[1]Oracle Detail'!BF79</f>
        <v>0</v>
      </c>
      <c r="BF39" s="91"/>
      <c r="BG39" s="91"/>
      <c r="BH39" s="68">
        <f t="shared" ref="BH39" si="19">(I39+N39+R39+V39+Z39+AD39+AH39+AL39+AP39+AT39+AX39+BB39+BE39)+M39</f>
        <v>0</v>
      </c>
      <c r="BI39" s="68">
        <f>'[1]Oracle Detail'!BJ79</f>
        <v>0</v>
      </c>
      <c r="BJ39" s="69">
        <f>'[1]Oracle Detail'!BK79</f>
        <v>0</v>
      </c>
      <c r="BK39" s="70">
        <f>'[1]Oracle Detail'!BL79</f>
        <v>0</v>
      </c>
    </row>
    <row r="40" spans="1:63" s="9" customFormat="1" ht="30.75" thickBot="1" x14ac:dyDescent="0.3">
      <c r="A40" s="65" t="s">
        <v>147</v>
      </c>
      <c r="B40" s="254"/>
      <c r="C40" s="78">
        <f>SUM(C41:C43)</f>
        <v>304163.95</v>
      </c>
      <c r="D40" s="253">
        <f>SUM(D41:D43)</f>
        <v>0</v>
      </c>
      <c r="E40" s="79">
        <f>SUM(E41:E43)</f>
        <v>304163.95</v>
      </c>
      <c r="F40" s="253" t="s">
        <v>211</v>
      </c>
      <c r="G40" s="253" t="s">
        <v>212</v>
      </c>
      <c r="H40" s="253" t="s">
        <v>213</v>
      </c>
      <c r="I40" s="76">
        <f>SUM(I41:I43)</f>
        <v>0</v>
      </c>
      <c r="J40" s="49">
        <f>SUM(J41:J43)</f>
        <v>0</v>
      </c>
      <c r="K40" s="137">
        <f>SUM(K41:K45)</f>
        <v>0</v>
      </c>
      <c r="L40" s="55">
        <f>SUM(L41:L43)</f>
        <v>0</v>
      </c>
      <c r="M40" s="447">
        <f>SUM(M41:M43)</f>
        <v>0</v>
      </c>
      <c r="N40" s="76">
        <f>SUM(N41:N43)</f>
        <v>76040.987500000003</v>
      </c>
      <c r="O40" s="49">
        <f>SUM(O41:O43)</f>
        <v>0</v>
      </c>
      <c r="P40" s="137">
        <f>SUM(P41:P45)</f>
        <v>0</v>
      </c>
      <c r="Q40" s="55">
        <f>SUM(Q41:Q43)</f>
        <v>0</v>
      </c>
      <c r="R40" s="76">
        <f>SUM(R41:R43)</f>
        <v>0</v>
      </c>
      <c r="S40" s="49">
        <f>SUM(S41:S43)</f>
        <v>0</v>
      </c>
      <c r="T40" s="137">
        <f>SUM(T41:T45)</f>
        <v>0</v>
      </c>
      <c r="U40" s="55">
        <f>SUM(U41:U43)</f>
        <v>0</v>
      </c>
      <c r="V40" s="76">
        <f>SUM(V41:V43)</f>
        <v>0</v>
      </c>
      <c r="W40" s="49">
        <f>SUM(W41:W43)</f>
        <v>0</v>
      </c>
      <c r="X40" s="137">
        <f>SUM(X41:X45)</f>
        <v>0</v>
      </c>
      <c r="Y40" s="55">
        <f>SUM(Y41:Y43)</f>
        <v>0</v>
      </c>
      <c r="Z40" s="76">
        <f>SUM(Z41:Z43)</f>
        <v>76040.987500000003</v>
      </c>
      <c r="AA40" s="49">
        <f>SUM(AA41:AA43)</f>
        <v>0</v>
      </c>
      <c r="AB40" s="137">
        <f>SUM(AB41:AB45)</f>
        <v>0</v>
      </c>
      <c r="AC40" s="55">
        <f>SUM(AC41:AC43)</f>
        <v>0</v>
      </c>
      <c r="AD40" s="76">
        <f>SUM(AD41:AD43)</f>
        <v>0</v>
      </c>
      <c r="AE40" s="49">
        <f>SUM(AE41:AE43)</f>
        <v>0</v>
      </c>
      <c r="AF40" s="137">
        <f>SUM(AF41:AF45)</f>
        <v>0</v>
      </c>
      <c r="AG40" s="55">
        <f>SUM(AG41:AG43)</f>
        <v>0</v>
      </c>
      <c r="AH40" s="76">
        <f>SUM(AH41:AH43)</f>
        <v>0</v>
      </c>
      <c r="AI40" s="49">
        <f>SUM(AI41:AI43)</f>
        <v>0</v>
      </c>
      <c r="AJ40" s="137">
        <f>SUM(AJ41:AJ45)</f>
        <v>0</v>
      </c>
      <c r="AK40" s="55">
        <f>SUM(AK41:AK43)</f>
        <v>0</v>
      </c>
      <c r="AL40" s="76">
        <f>SUM(AL41:AL43)</f>
        <v>76040.987500000003</v>
      </c>
      <c r="AM40" s="49">
        <f>SUM(AM41:AM43)</f>
        <v>0</v>
      </c>
      <c r="AN40" s="137">
        <f>SUM(AN41:AN45)</f>
        <v>0</v>
      </c>
      <c r="AO40" s="55">
        <f>SUM(AO41:AO43)</f>
        <v>0</v>
      </c>
      <c r="AP40" s="76">
        <f>SUM(AP41:AP43)</f>
        <v>0</v>
      </c>
      <c r="AQ40" s="49">
        <f>SUM(AQ41:AQ43)</f>
        <v>0</v>
      </c>
      <c r="AR40" s="137">
        <f>SUM(AR41:AR45)</f>
        <v>0</v>
      </c>
      <c r="AS40" s="55">
        <f>SUM(AS41:AS43)</f>
        <v>0</v>
      </c>
      <c r="AT40" s="76">
        <f>SUM(AT41:AT43)</f>
        <v>0</v>
      </c>
      <c r="AU40" s="49">
        <f>SUM(AU41:AU43)</f>
        <v>0</v>
      </c>
      <c r="AV40" s="137">
        <f>SUM(AV41:AV45)</f>
        <v>0</v>
      </c>
      <c r="AW40" s="55">
        <f>SUM(AW41:AW43)</f>
        <v>0</v>
      </c>
      <c r="AX40" s="76">
        <f>SUM(AX41:AX43)</f>
        <v>76040.987500000003</v>
      </c>
      <c r="AY40" s="49">
        <f>SUM(AY41:AY43)</f>
        <v>0</v>
      </c>
      <c r="AZ40" s="137">
        <f>SUM(AZ41:AZ45)</f>
        <v>0</v>
      </c>
      <c r="BA40" s="55">
        <f>SUM(BA41:BA43)</f>
        <v>0</v>
      </c>
      <c r="BB40" s="76">
        <f>SUM(BB41:BB43)</f>
        <v>0</v>
      </c>
      <c r="BC40" s="49">
        <f>SUM(BC41:BC43)</f>
        <v>0</v>
      </c>
      <c r="BD40" s="137">
        <f>SUM(BD41:BD45)</f>
        <v>0</v>
      </c>
      <c r="BE40" s="55">
        <f t="shared" ref="BE40:BK40" si="20">SUM(BE41:BE43)</f>
        <v>0</v>
      </c>
      <c r="BF40" s="96">
        <f t="shared" si="20"/>
        <v>0</v>
      </c>
      <c r="BG40" s="92">
        <f t="shared" si="20"/>
        <v>0</v>
      </c>
      <c r="BH40" s="54">
        <f t="shared" si="20"/>
        <v>304163.95</v>
      </c>
      <c r="BI40" s="54">
        <f t="shared" si="20"/>
        <v>0</v>
      </c>
      <c r="BJ40" s="49">
        <f t="shared" si="20"/>
        <v>0</v>
      </c>
      <c r="BK40" s="55">
        <f t="shared" si="20"/>
        <v>0</v>
      </c>
    </row>
    <row r="41" spans="1:63" s="71" customFormat="1" x14ac:dyDescent="0.2">
      <c r="A41" s="72" t="s">
        <v>146</v>
      </c>
      <c r="B41" s="255">
        <v>200</v>
      </c>
      <c r="C41" s="153">
        <v>56637.43</v>
      </c>
      <c r="D41" s="156">
        <v>0</v>
      </c>
      <c r="E41" s="73">
        <v>56637.43</v>
      </c>
      <c r="F41" s="156" t="s">
        <v>214</v>
      </c>
      <c r="G41" s="156" t="s">
        <v>215</v>
      </c>
      <c r="H41" s="156" t="s">
        <v>216</v>
      </c>
      <c r="I41" s="74">
        <v>0</v>
      </c>
      <c r="J41" s="69">
        <v>0</v>
      </c>
      <c r="K41" s="136"/>
      <c r="L41" s="70">
        <v>0</v>
      </c>
      <c r="M41" s="448">
        <v>0</v>
      </c>
      <c r="N41" s="74">
        <v>14159.3575</v>
      </c>
      <c r="O41" s="69">
        <v>0</v>
      </c>
      <c r="P41" s="136"/>
      <c r="Q41" s="70">
        <v>0</v>
      </c>
      <c r="R41" s="74">
        <v>0</v>
      </c>
      <c r="S41" s="69">
        <v>0</v>
      </c>
      <c r="T41" s="136"/>
      <c r="U41" s="70">
        <v>0</v>
      </c>
      <c r="V41" s="74">
        <v>0</v>
      </c>
      <c r="W41" s="69">
        <v>0</v>
      </c>
      <c r="X41" s="136"/>
      <c r="Y41" s="70">
        <v>0</v>
      </c>
      <c r="Z41" s="237">
        <v>14159.3575</v>
      </c>
      <c r="AA41" s="69">
        <v>0</v>
      </c>
      <c r="AB41" s="136"/>
      <c r="AC41" s="70">
        <v>0</v>
      </c>
      <c r="AD41" s="74">
        <v>0</v>
      </c>
      <c r="AE41" s="69">
        <v>0</v>
      </c>
      <c r="AF41" s="136"/>
      <c r="AG41" s="70">
        <v>0</v>
      </c>
      <c r="AH41" s="74">
        <v>0</v>
      </c>
      <c r="AI41" s="69">
        <v>0</v>
      </c>
      <c r="AJ41" s="136"/>
      <c r="AK41" s="70">
        <v>0</v>
      </c>
      <c r="AL41" s="237">
        <v>14159.3575</v>
      </c>
      <c r="AM41" s="69">
        <v>0</v>
      </c>
      <c r="AN41" s="136"/>
      <c r="AO41" s="70">
        <v>0</v>
      </c>
      <c r="AP41" s="74">
        <v>0</v>
      </c>
      <c r="AQ41" s="69">
        <v>0</v>
      </c>
      <c r="AR41" s="136"/>
      <c r="AS41" s="70">
        <v>0</v>
      </c>
      <c r="AT41" s="74">
        <v>0</v>
      </c>
      <c r="AU41" s="69">
        <v>0</v>
      </c>
      <c r="AV41" s="136"/>
      <c r="AW41" s="70">
        <v>0</v>
      </c>
      <c r="AX41" s="237">
        <v>14159.3575</v>
      </c>
      <c r="AY41" s="69">
        <v>0</v>
      </c>
      <c r="AZ41" s="136"/>
      <c r="BA41" s="70">
        <v>0</v>
      </c>
      <c r="BB41" s="237">
        <v>0</v>
      </c>
      <c r="BC41" s="69">
        <v>0</v>
      </c>
      <c r="BD41" s="136"/>
      <c r="BE41" s="70">
        <v>0</v>
      </c>
      <c r="BF41" s="91"/>
      <c r="BG41" s="91"/>
      <c r="BH41" s="68">
        <f t="shared" si="4"/>
        <v>56637.43</v>
      </c>
      <c r="BI41" s="68">
        <f t="shared" si="5"/>
        <v>0</v>
      </c>
      <c r="BJ41" s="69">
        <f t="shared" si="2"/>
        <v>0</v>
      </c>
      <c r="BK41" s="70">
        <f t="shared" si="3"/>
        <v>0</v>
      </c>
    </row>
    <row r="42" spans="1:63" s="71" customFormat="1" x14ac:dyDescent="0.2">
      <c r="A42" s="72" t="s">
        <v>182</v>
      </c>
      <c r="B42" s="255">
        <v>3000</v>
      </c>
      <c r="C42" s="153">
        <v>231567.78</v>
      </c>
      <c r="D42" s="156">
        <v>0</v>
      </c>
      <c r="E42" s="73">
        <v>231567.78</v>
      </c>
      <c r="F42" s="156" t="s">
        <v>214</v>
      </c>
      <c r="G42" s="156" t="s">
        <v>215</v>
      </c>
      <c r="H42" s="156" t="s">
        <v>216</v>
      </c>
      <c r="I42" s="74">
        <v>0</v>
      </c>
      <c r="J42" s="69">
        <v>0</v>
      </c>
      <c r="K42" s="136"/>
      <c r="L42" s="70">
        <v>0</v>
      </c>
      <c r="M42" s="448">
        <v>0</v>
      </c>
      <c r="N42" s="74">
        <v>57891.945</v>
      </c>
      <c r="O42" s="69">
        <v>0</v>
      </c>
      <c r="P42" s="136"/>
      <c r="Q42" s="70">
        <v>0</v>
      </c>
      <c r="R42" s="74">
        <v>0</v>
      </c>
      <c r="S42" s="69">
        <v>0</v>
      </c>
      <c r="T42" s="136"/>
      <c r="U42" s="70">
        <v>0</v>
      </c>
      <c r="V42" s="74">
        <v>0</v>
      </c>
      <c r="W42" s="69">
        <v>0</v>
      </c>
      <c r="X42" s="136"/>
      <c r="Y42" s="70">
        <v>0</v>
      </c>
      <c r="Z42" s="237">
        <v>57891.945</v>
      </c>
      <c r="AA42" s="69">
        <v>0</v>
      </c>
      <c r="AB42" s="136"/>
      <c r="AC42" s="70">
        <v>0</v>
      </c>
      <c r="AD42" s="74">
        <v>0</v>
      </c>
      <c r="AE42" s="69">
        <v>0</v>
      </c>
      <c r="AF42" s="136"/>
      <c r="AG42" s="70">
        <v>0</v>
      </c>
      <c r="AH42" s="74">
        <v>0</v>
      </c>
      <c r="AI42" s="69">
        <v>0</v>
      </c>
      <c r="AJ42" s="136"/>
      <c r="AK42" s="70">
        <v>0</v>
      </c>
      <c r="AL42" s="237">
        <v>57891.945</v>
      </c>
      <c r="AM42" s="69">
        <v>0</v>
      </c>
      <c r="AN42" s="136"/>
      <c r="AO42" s="70">
        <v>0</v>
      </c>
      <c r="AP42" s="74">
        <v>0</v>
      </c>
      <c r="AQ42" s="69">
        <v>0</v>
      </c>
      <c r="AR42" s="136"/>
      <c r="AS42" s="70">
        <v>0</v>
      </c>
      <c r="AT42" s="74">
        <v>0</v>
      </c>
      <c r="AU42" s="69">
        <v>0</v>
      </c>
      <c r="AV42" s="136"/>
      <c r="AW42" s="70">
        <v>0</v>
      </c>
      <c r="AX42" s="237">
        <v>57891.945</v>
      </c>
      <c r="AY42" s="69">
        <v>0</v>
      </c>
      <c r="AZ42" s="136"/>
      <c r="BA42" s="70">
        <v>0</v>
      </c>
      <c r="BB42" s="237">
        <v>0</v>
      </c>
      <c r="BC42" s="69">
        <v>0</v>
      </c>
      <c r="BD42" s="136"/>
      <c r="BE42" s="70">
        <v>0</v>
      </c>
      <c r="BF42" s="91"/>
      <c r="BG42" s="91"/>
      <c r="BH42" s="68">
        <f t="shared" si="4"/>
        <v>231567.78</v>
      </c>
      <c r="BI42" s="68">
        <f t="shared" si="5"/>
        <v>0</v>
      </c>
      <c r="BJ42" s="69">
        <f t="shared" si="2"/>
        <v>0</v>
      </c>
      <c r="BK42" s="70">
        <f t="shared" si="3"/>
        <v>0</v>
      </c>
    </row>
    <row r="43" spans="1:63" s="71" customFormat="1" ht="15" thickBot="1" x14ac:dyDescent="0.25">
      <c r="A43" s="72" t="s">
        <v>145</v>
      </c>
      <c r="B43" s="255">
        <v>100</v>
      </c>
      <c r="C43" s="153">
        <v>15958.740000000002</v>
      </c>
      <c r="D43" s="156">
        <v>0</v>
      </c>
      <c r="E43" s="73">
        <v>15958.740000000002</v>
      </c>
      <c r="F43" s="156" t="s">
        <v>214</v>
      </c>
      <c r="G43" s="156" t="s">
        <v>215</v>
      </c>
      <c r="H43" s="156" t="s">
        <v>216</v>
      </c>
      <c r="I43" s="74">
        <v>0</v>
      </c>
      <c r="J43" s="69">
        <v>0</v>
      </c>
      <c r="K43" s="136"/>
      <c r="L43" s="70">
        <v>0</v>
      </c>
      <c r="M43" s="448">
        <v>0</v>
      </c>
      <c r="N43" s="74">
        <v>3989.6850000000004</v>
      </c>
      <c r="O43" s="69">
        <v>0</v>
      </c>
      <c r="P43" s="136"/>
      <c r="Q43" s="70">
        <v>0</v>
      </c>
      <c r="R43" s="74">
        <v>0</v>
      </c>
      <c r="S43" s="69">
        <v>0</v>
      </c>
      <c r="T43" s="136"/>
      <c r="U43" s="70">
        <v>0</v>
      </c>
      <c r="V43" s="74">
        <v>0</v>
      </c>
      <c r="W43" s="69">
        <v>0</v>
      </c>
      <c r="X43" s="136"/>
      <c r="Y43" s="70">
        <v>0</v>
      </c>
      <c r="Z43" s="237">
        <v>3989.6850000000004</v>
      </c>
      <c r="AA43" s="69">
        <v>0</v>
      </c>
      <c r="AB43" s="136"/>
      <c r="AC43" s="70">
        <v>0</v>
      </c>
      <c r="AD43" s="74">
        <v>0</v>
      </c>
      <c r="AE43" s="69">
        <v>0</v>
      </c>
      <c r="AF43" s="136"/>
      <c r="AG43" s="70">
        <v>0</v>
      </c>
      <c r="AH43" s="74">
        <v>0</v>
      </c>
      <c r="AI43" s="69">
        <v>0</v>
      </c>
      <c r="AJ43" s="136"/>
      <c r="AK43" s="70">
        <v>0</v>
      </c>
      <c r="AL43" s="237">
        <v>3989.6850000000004</v>
      </c>
      <c r="AM43" s="69">
        <v>0</v>
      </c>
      <c r="AN43" s="136"/>
      <c r="AO43" s="70">
        <v>0</v>
      </c>
      <c r="AP43" s="74">
        <v>0</v>
      </c>
      <c r="AQ43" s="69">
        <v>0</v>
      </c>
      <c r="AR43" s="136"/>
      <c r="AS43" s="70">
        <v>0</v>
      </c>
      <c r="AT43" s="74">
        <v>0</v>
      </c>
      <c r="AU43" s="69">
        <v>0</v>
      </c>
      <c r="AV43" s="136"/>
      <c r="AW43" s="70">
        <v>0</v>
      </c>
      <c r="AX43" s="237">
        <v>3989.6850000000004</v>
      </c>
      <c r="AY43" s="69">
        <v>0</v>
      </c>
      <c r="AZ43" s="136"/>
      <c r="BA43" s="70">
        <v>0</v>
      </c>
      <c r="BB43" s="237">
        <v>0</v>
      </c>
      <c r="BC43" s="69">
        <v>0</v>
      </c>
      <c r="BD43" s="136"/>
      <c r="BE43" s="70">
        <v>0</v>
      </c>
      <c r="BF43" s="91"/>
      <c r="BG43" s="91"/>
      <c r="BH43" s="68">
        <f t="shared" si="4"/>
        <v>15958.740000000002</v>
      </c>
      <c r="BI43" s="68">
        <f t="shared" si="5"/>
        <v>0</v>
      </c>
      <c r="BJ43" s="69">
        <f t="shared" si="2"/>
        <v>0</v>
      </c>
      <c r="BK43" s="70">
        <f t="shared" si="3"/>
        <v>0</v>
      </c>
    </row>
    <row r="44" spans="1:63" s="9" customFormat="1" ht="30.75" thickBot="1" x14ac:dyDescent="0.3">
      <c r="A44" s="65" t="s">
        <v>130</v>
      </c>
      <c r="B44" s="254"/>
      <c r="C44" s="78">
        <f t="shared" ref="C44:AL44" si="21">SUM(C45:C45)</f>
        <v>0</v>
      </c>
      <c r="D44" s="253">
        <f t="shared" si="21"/>
        <v>334031</v>
      </c>
      <c r="E44" s="79">
        <f t="shared" si="21"/>
        <v>334031</v>
      </c>
      <c r="F44" s="253" t="s">
        <v>211</v>
      </c>
      <c r="G44" s="253" t="s">
        <v>212</v>
      </c>
      <c r="H44" s="253" t="s">
        <v>213</v>
      </c>
      <c r="I44" s="76">
        <f t="shared" si="21"/>
        <v>27835.916666666668</v>
      </c>
      <c r="J44" s="49">
        <f t="shared" si="21"/>
        <v>28885.77</v>
      </c>
      <c r="K44" s="137">
        <f t="shared" si="21"/>
        <v>0</v>
      </c>
      <c r="L44" s="55">
        <f t="shared" si="21"/>
        <v>28885.77</v>
      </c>
      <c r="M44" s="447">
        <f t="shared" si="21"/>
        <v>1049.8533333333326</v>
      </c>
      <c r="N44" s="76">
        <f t="shared" si="21"/>
        <v>27835.916666666668</v>
      </c>
      <c r="O44" s="49">
        <f t="shared" si="21"/>
        <v>0</v>
      </c>
      <c r="P44" s="137">
        <f t="shared" si="21"/>
        <v>0</v>
      </c>
      <c r="Q44" s="55">
        <f t="shared" si="21"/>
        <v>0</v>
      </c>
      <c r="R44" s="76">
        <f t="shared" si="21"/>
        <v>27835.916666666668</v>
      </c>
      <c r="S44" s="49">
        <f t="shared" si="21"/>
        <v>0</v>
      </c>
      <c r="T44" s="137">
        <f t="shared" si="21"/>
        <v>0</v>
      </c>
      <c r="U44" s="55">
        <f t="shared" si="21"/>
        <v>0</v>
      </c>
      <c r="V44" s="76">
        <f t="shared" si="21"/>
        <v>27835.916666666668</v>
      </c>
      <c r="W44" s="49">
        <f t="shared" si="21"/>
        <v>0</v>
      </c>
      <c r="X44" s="137">
        <f t="shared" si="21"/>
        <v>0</v>
      </c>
      <c r="Y44" s="55">
        <f t="shared" si="21"/>
        <v>0</v>
      </c>
      <c r="Z44" s="76">
        <f t="shared" si="21"/>
        <v>27835.916666666668</v>
      </c>
      <c r="AA44" s="49">
        <f t="shared" si="21"/>
        <v>0</v>
      </c>
      <c r="AB44" s="137">
        <f t="shared" si="21"/>
        <v>0</v>
      </c>
      <c r="AC44" s="55">
        <f t="shared" si="21"/>
        <v>0</v>
      </c>
      <c r="AD44" s="76">
        <f t="shared" si="21"/>
        <v>27835.916666666668</v>
      </c>
      <c r="AE44" s="49">
        <f t="shared" si="21"/>
        <v>0</v>
      </c>
      <c r="AF44" s="137">
        <f t="shared" si="21"/>
        <v>0</v>
      </c>
      <c r="AG44" s="55">
        <f t="shared" si="21"/>
        <v>0</v>
      </c>
      <c r="AH44" s="76">
        <f t="shared" si="21"/>
        <v>27835.916666666668</v>
      </c>
      <c r="AI44" s="49">
        <f t="shared" si="21"/>
        <v>0</v>
      </c>
      <c r="AJ44" s="137">
        <f t="shared" si="21"/>
        <v>0</v>
      </c>
      <c r="AK44" s="55">
        <f t="shared" si="21"/>
        <v>0</v>
      </c>
      <c r="AL44" s="76">
        <f t="shared" si="21"/>
        <v>27835.916666666668</v>
      </c>
      <c r="AM44" s="49">
        <f t="shared" ref="AM44:BK44" si="22">SUM(AM45:AM45)</f>
        <v>0</v>
      </c>
      <c r="AN44" s="137">
        <f t="shared" si="22"/>
        <v>0</v>
      </c>
      <c r="AO44" s="55">
        <f t="shared" si="22"/>
        <v>0</v>
      </c>
      <c r="AP44" s="76">
        <f t="shared" si="22"/>
        <v>27835.916666666668</v>
      </c>
      <c r="AQ44" s="49">
        <f t="shared" si="22"/>
        <v>0</v>
      </c>
      <c r="AR44" s="137">
        <f t="shared" si="22"/>
        <v>0</v>
      </c>
      <c r="AS44" s="55">
        <f t="shared" si="22"/>
        <v>0</v>
      </c>
      <c r="AT44" s="76">
        <f t="shared" si="22"/>
        <v>27835.916666666668</v>
      </c>
      <c r="AU44" s="49">
        <f t="shared" si="22"/>
        <v>0</v>
      </c>
      <c r="AV44" s="137">
        <f t="shared" si="22"/>
        <v>0</v>
      </c>
      <c r="AW44" s="55">
        <f t="shared" si="22"/>
        <v>0</v>
      </c>
      <c r="AX44" s="76">
        <f t="shared" si="22"/>
        <v>27835.916666666668</v>
      </c>
      <c r="AY44" s="49">
        <f t="shared" si="22"/>
        <v>0</v>
      </c>
      <c r="AZ44" s="137">
        <f t="shared" si="22"/>
        <v>0</v>
      </c>
      <c r="BA44" s="55">
        <f t="shared" si="22"/>
        <v>0</v>
      </c>
      <c r="BB44" s="76">
        <f t="shared" si="22"/>
        <v>27835.916666666668</v>
      </c>
      <c r="BC44" s="49">
        <f t="shared" si="22"/>
        <v>0</v>
      </c>
      <c r="BD44" s="137">
        <f t="shared" si="22"/>
        <v>0</v>
      </c>
      <c r="BE44" s="55">
        <f t="shared" si="22"/>
        <v>0</v>
      </c>
      <c r="BF44" s="96">
        <f t="shared" si="22"/>
        <v>0</v>
      </c>
      <c r="BG44" s="92">
        <f t="shared" si="22"/>
        <v>0</v>
      </c>
      <c r="BH44" s="54">
        <f t="shared" si="22"/>
        <v>335080.85333333333</v>
      </c>
      <c r="BI44" s="54">
        <f t="shared" si="22"/>
        <v>28885.77</v>
      </c>
      <c r="BJ44" s="49">
        <f t="shared" si="22"/>
        <v>28885.77</v>
      </c>
      <c r="BK44" s="55">
        <f t="shared" si="22"/>
        <v>28885.77</v>
      </c>
    </row>
    <row r="45" spans="1:63" s="71" customFormat="1" ht="72" thickBot="1" x14ac:dyDescent="0.25">
      <c r="A45" s="72" t="s">
        <v>144</v>
      </c>
      <c r="B45" s="255">
        <v>4</v>
      </c>
      <c r="C45" s="153">
        <v>0</v>
      </c>
      <c r="D45" s="156">
        <v>334031</v>
      </c>
      <c r="E45" s="73">
        <v>334031</v>
      </c>
      <c r="F45" s="156" t="s">
        <v>214</v>
      </c>
      <c r="G45" s="156" t="s">
        <v>215</v>
      </c>
      <c r="H45" s="156" t="s">
        <v>216</v>
      </c>
      <c r="I45" s="74">
        <v>27835.916666666668</v>
      </c>
      <c r="J45" s="69">
        <v>28885.77</v>
      </c>
      <c r="K45" s="136"/>
      <c r="L45" s="70">
        <v>28885.77</v>
      </c>
      <c r="M45" s="91">
        <v>1049.8533333333326</v>
      </c>
      <c r="N45" s="74">
        <v>27835.916666666668</v>
      </c>
      <c r="O45" s="69">
        <v>0</v>
      </c>
      <c r="P45" s="136"/>
      <c r="Q45" s="70">
        <v>0</v>
      </c>
      <c r="R45" s="74">
        <v>27835.916666666668</v>
      </c>
      <c r="S45" s="69">
        <v>0</v>
      </c>
      <c r="T45" s="136"/>
      <c r="U45" s="70">
        <v>0</v>
      </c>
      <c r="V45" s="74">
        <v>27835.916666666668</v>
      </c>
      <c r="W45" s="69">
        <v>0</v>
      </c>
      <c r="X45" s="136"/>
      <c r="Y45" s="70">
        <v>0</v>
      </c>
      <c r="Z45" s="74">
        <v>27835.916666666668</v>
      </c>
      <c r="AA45" s="69">
        <v>0</v>
      </c>
      <c r="AB45" s="136"/>
      <c r="AC45" s="70">
        <v>0</v>
      </c>
      <c r="AD45" s="74">
        <v>27835.916666666668</v>
      </c>
      <c r="AE45" s="69">
        <v>0</v>
      </c>
      <c r="AF45" s="136"/>
      <c r="AG45" s="70">
        <v>0</v>
      </c>
      <c r="AH45" s="74">
        <v>27835.916666666668</v>
      </c>
      <c r="AI45" s="69">
        <v>0</v>
      </c>
      <c r="AJ45" s="136"/>
      <c r="AK45" s="70">
        <v>0</v>
      </c>
      <c r="AL45" s="74">
        <v>27835.916666666668</v>
      </c>
      <c r="AM45" s="69">
        <v>0</v>
      </c>
      <c r="AN45" s="136"/>
      <c r="AO45" s="70">
        <v>0</v>
      </c>
      <c r="AP45" s="74">
        <v>27835.916666666668</v>
      </c>
      <c r="AQ45" s="69">
        <v>0</v>
      </c>
      <c r="AR45" s="136"/>
      <c r="AS45" s="70">
        <v>0</v>
      </c>
      <c r="AT45" s="74">
        <v>27835.916666666668</v>
      </c>
      <c r="AU45" s="69">
        <v>0</v>
      </c>
      <c r="AV45" s="136"/>
      <c r="AW45" s="70">
        <v>0</v>
      </c>
      <c r="AX45" s="74">
        <v>27835.916666666668</v>
      </c>
      <c r="AY45" s="69">
        <v>0</v>
      </c>
      <c r="AZ45" s="136"/>
      <c r="BA45" s="70">
        <v>0</v>
      </c>
      <c r="BB45" s="74">
        <v>27835.916666666668</v>
      </c>
      <c r="BC45" s="69">
        <v>0</v>
      </c>
      <c r="BD45" s="136"/>
      <c r="BE45" s="70">
        <v>0</v>
      </c>
      <c r="BF45" s="91"/>
      <c r="BG45" s="91"/>
      <c r="BH45" s="68">
        <f t="shared" ref="BH45" si="23">(I45+N45+R45+V45+Z45+AD45+AH45+AL45+AP45+AT45+AX45+BB45+BE45)+M45</f>
        <v>335080.85333333333</v>
      </c>
      <c r="BI45" s="68">
        <f t="shared" ref="BI45" si="24">(I45)+M45</f>
        <v>28885.77</v>
      </c>
      <c r="BJ45" s="69">
        <f t="shared" si="2"/>
        <v>28885.77</v>
      </c>
      <c r="BK45" s="70">
        <f t="shared" si="3"/>
        <v>28885.77</v>
      </c>
    </row>
    <row r="46" spans="1:63" s="9" customFormat="1" ht="30.75" hidden="1" thickBot="1" x14ac:dyDescent="0.3">
      <c r="A46" s="65" t="s">
        <v>125</v>
      </c>
      <c r="B46" s="254"/>
      <c r="C46" s="78">
        <f>SUM(C47:C58)</f>
        <v>0</v>
      </c>
      <c r="D46" s="253"/>
      <c r="E46" s="79">
        <f t="shared" ref="E46:AN46" si="25">SUM(E47:E58)</f>
        <v>0</v>
      </c>
      <c r="F46" s="253" t="s">
        <v>211</v>
      </c>
      <c r="G46" s="253" t="s">
        <v>212</v>
      </c>
      <c r="H46" s="253" t="s">
        <v>213</v>
      </c>
      <c r="I46" s="76">
        <f t="shared" si="25"/>
        <v>0</v>
      </c>
      <c r="J46" s="49">
        <f t="shared" si="25"/>
        <v>0</v>
      </c>
      <c r="K46" s="137">
        <f t="shared" si="25"/>
        <v>0</v>
      </c>
      <c r="L46" s="55">
        <f t="shared" si="25"/>
        <v>0</v>
      </c>
      <c r="M46" s="92"/>
      <c r="N46" s="76">
        <f t="shared" si="25"/>
        <v>0</v>
      </c>
      <c r="O46" s="49">
        <f t="shared" si="25"/>
        <v>0</v>
      </c>
      <c r="P46" s="137">
        <f t="shared" si="25"/>
        <v>0</v>
      </c>
      <c r="Q46" s="55">
        <f t="shared" si="25"/>
        <v>0</v>
      </c>
      <c r="R46" s="76">
        <f t="shared" si="25"/>
        <v>0</v>
      </c>
      <c r="S46" s="49">
        <f t="shared" si="25"/>
        <v>0</v>
      </c>
      <c r="T46" s="137">
        <f t="shared" si="25"/>
        <v>0</v>
      </c>
      <c r="U46" s="55">
        <f t="shared" si="25"/>
        <v>0</v>
      </c>
      <c r="V46" s="76">
        <f t="shared" si="25"/>
        <v>0</v>
      </c>
      <c r="W46" s="49">
        <f t="shared" si="25"/>
        <v>0</v>
      </c>
      <c r="X46" s="137">
        <f t="shared" si="25"/>
        <v>0</v>
      </c>
      <c r="Y46" s="55">
        <f t="shared" si="25"/>
        <v>0</v>
      </c>
      <c r="Z46" s="76">
        <f t="shared" si="25"/>
        <v>0</v>
      </c>
      <c r="AA46" s="49">
        <f t="shared" si="25"/>
        <v>0</v>
      </c>
      <c r="AB46" s="137">
        <f t="shared" si="25"/>
        <v>0</v>
      </c>
      <c r="AC46" s="55">
        <f t="shared" si="25"/>
        <v>0</v>
      </c>
      <c r="AD46" s="76">
        <f t="shared" si="25"/>
        <v>0</v>
      </c>
      <c r="AE46" s="49">
        <f t="shared" si="25"/>
        <v>0</v>
      </c>
      <c r="AF46" s="137">
        <f t="shared" si="25"/>
        <v>0</v>
      </c>
      <c r="AG46" s="55">
        <f t="shared" si="25"/>
        <v>0</v>
      </c>
      <c r="AH46" s="76">
        <f t="shared" si="25"/>
        <v>0</v>
      </c>
      <c r="AI46" s="49">
        <f t="shared" si="25"/>
        <v>0</v>
      </c>
      <c r="AJ46" s="137">
        <f t="shared" si="25"/>
        <v>0</v>
      </c>
      <c r="AK46" s="55">
        <f t="shared" si="25"/>
        <v>0</v>
      </c>
      <c r="AL46" s="76">
        <f t="shared" si="25"/>
        <v>0</v>
      </c>
      <c r="AM46" s="49">
        <f t="shared" si="25"/>
        <v>0</v>
      </c>
      <c r="AN46" s="137">
        <f t="shared" si="25"/>
        <v>0</v>
      </c>
      <c r="AO46" s="55">
        <f t="shared" ref="AO46:BK46" si="26">SUM(AO47:AO58)</f>
        <v>0</v>
      </c>
      <c r="AP46" s="76">
        <f t="shared" si="26"/>
        <v>0</v>
      </c>
      <c r="AQ46" s="49">
        <f t="shared" si="26"/>
        <v>0</v>
      </c>
      <c r="AR46" s="137">
        <f t="shared" si="26"/>
        <v>0</v>
      </c>
      <c r="AS46" s="55">
        <f t="shared" si="26"/>
        <v>0</v>
      </c>
      <c r="AT46" s="76">
        <f t="shared" si="26"/>
        <v>0</v>
      </c>
      <c r="AU46" s="49">
        <f t="shared" si="26"/>
        <v>0</v>
      </c>
      <c r="AV46" s="137">
        <f t="shared" si="26"/>
        <v>0</v>
      </c>
      <c r="AW46" s="55">
        <f t="shared" si="26"/>
        <v>0</v>
      </c>
      <c r="AX46" s="76">
        <f t="shared" si="26"/>
        <v>0</v>
      </c>
      <c r="AY46" s="49">
        <f t="shared" si="26"/>
        <v>0</v>
      </c>
      <c r="AZ46" s="137">
        <f t="shared" si="26"/>
        <v>0</v>
      </c>
      <c r="BA46" s="55">
        <f t="shared" si="26"/>
        <v>0</v>
      </c>
      <c r="BB46" s="76">
        <f t="shared" si="26"/>
        <v>0</v>
      </c>
      <c r="BC46" s="49">
        <f t="shared" si="26"/>
        <v>0</v>
      </c>
      <c r="BD46" s="137">
        <f t="shared" si="26"/>
        <v>0</v>
      </c>
      <c r="BE46" s="55">
        <f t="shared" si="26"/>
        <v>0</v>
      </c>
      <c r="BF46" s="96">
        <f t="shared" si="26"/>
        <v>0</v>
      </c>
      <c r="BG46" s="92">
        <f t="shared" si="26"/>
        <v>0</v>
      </c>
      <c r="BH46" s="54">
        <f t="shared" si="26"/>
        <v>0</v>
      </c>
      <c r="BI46" s="54">
        <f t="shared" si="26"/>
        <v>0</v>
      </c>
      <c r="BJ46" s="49">
        <f t="shared" si="26"/>
        <v>0</v>
      </c>
      <c r="BK46" s="55">
        <f t="shared" si="26"/>
        <v>0</v>
      </c>
    </row>
    <row r="47" spans="1:63" ht="15" hidden="1" thickBot="1" x14ac:dyDescent="0.25">
      <c r="A47" s="72" t="s">
        <v>131</v>
      </c>
      <c r="B47" s="252">
        <v>0</v>
      </c>
      <c r="C47" s="157">
        <v>0</v>
      </c>
      <c r="D47" s="251">
        <v>0</v>
      </c>
      <c r="E47" s="81"/>
      <c r="F47" s="251"/>
      <c r="G47" s="251"/>
      <c r="H47" s="251"/>
      <c r="I47" s="237">
        <v>0</v>
      </c>
      <c r="J47" s="227">
        <v>0</v>
      </c>
      <c r="K47" s="226"/>
      <c r="L47" s="249">
        <v>0</v>
      </c>
      <c r="M47" s="250"/>
      <c r="N47" s="237">
        <v>0</v>
      </c>
      <c r="O47" s="227">
        <v>0</v>
      </c>
      <c r="P47" s="226"/>
      <c r="Q47" s="249">
        <v>0</v>
      </c>
      <c r="R47" s="237">
        <v>0</v>
      </c>
      <c r="S47" s="227">
        <v>0</v>
      </c>
      <c r="T47" s="226"/>
      <c r="U47" s="249">
        <v>0</v>
      </c>
      <c r="V47" s="237">
        <v>0</v>
      </c>
      <c r="W47" s="227">
        <v>0</v>
      </c>
      <c r="X47" s="226"/>
      <c r="Y47" s="249">
        <v>0</v>
      </c>
      <c r="Z47" s="237">
        <v>0</v>
      </c>
      <c r="AA47" s="227">
        <v>0</v>
      </c>
      <c r="AB47" s="226"/>
      <c r="AC47" s="249">
        <v>0</v>
      </c>
      <c r="AD47" s="237">
        <v>0</v>
      </c>
      <c r="AE47" s="227">
        <v>0</v>
      </c>
      <c r="AF47" s="226"/>
      <c r="AG47" s="249">
        <v>0</v>
      </c>
      <c r="AH47" s="237">
        <v>0</v>
      </c>
      <c r="AI47" s="227">
        <v>0</v>
      </c>
      <c r="AJ47" s="226"/>
      <c r="AK47" s="249">
        <v>0</v>
      </c>
      <c r="AL47" s="237">
        <v>0</v>
      </c>
      <c r="AM47" s="227">
        <v>0</v>
      </c>
      <c r="AN47" s="226"/>
      <c r="AO47" s="249">
        <v>0</v>
      </c>
      <c r="AP47" s="237">
        <v>0</v>
      </c>
      <c r="AQ47" s="227">
        <v>0</v>
      </c>
      <c r="AR47" s="226"/>
      <c r="AS47" s="249">
        <v>0</v>
      </c>
      <c r="AT47" s="237">
        <v>0</v>
      </c>
      <c r="AU47" s="227">
        <v>0</v>
      </c>
      <c r="AV47" s="226"/>
      <c r="AW47" s="249">
        <v>0</v>
      </c>
      <c r="AX47" s="237">
        <v>0</v>
      </c>
      <c r="AY47" s="227">
        <v>0</v>
      </c>
      <c r="AZ47" s="226"/>
      <c r="BA47" s="249">
        <v>0</v>
      </c>
      <c r="BB47" s="237">
        <v>0</v>
      </c>
      <c r="BC47" s="227">
        <v>0</v>
      </c>
      <c r="BD47" s="226"/>
      <c r="BE47" s="249">
        <v>0</v>
      </c>
      <c r="BF47" s="250">
        <v>0</v>
      </c>
      <c r="BG47" s="250">
        <v>0</v>
      </c>
      <c r="BH47" s="68">
        <f t="shared" ref="BH47" si="27">I47+N47+R47+V47+Z47+AD47+AH47+AL47+AP47+AT47+AX47+BB47+BE47</f>
        <v>0</v>
      </c>
      <c r="BI47" s="68">
        <v>0</v>
      </c>
      <c r="BJ47" s="227">
        <f t="shared" ref="BJ47:BJ58" si="28">J47+O47+S47+W47+AA47+AE47+AI47+AM47+AQ47+AU47+AY47+BC47+BF47</f>
        <v>0</v>
      </c>
      <c r="BK47" s="249">
        <f t="shared" ref="BK47:BK58" si="29">L47+Q47+U47+Y47+AC47+AG47+AK47+AO47+AS47+AW47+BA47+BE47+BG47</f>
        <v>0</v>
      </c>
    </row>
    <row r="48" spans="1:63" ht="15" hidden="1" thickBot="1" x14ac:dyDescent="0.25">
      <c r="A48" s="72" t="s">
        <v>132</v>
      </c>
      <c r="B48" s="252">
        <v>0</v>
      </c>
      <c r="C48" s="157">
        <v>0</v>
      </c>
      <c r="D48" s="251">
        <v>0</v>
      </c>
      <c r="E48" s="81"/>
      <c r="F48" s="251"/>
      <c r="G48" s="251"/>
      <c r="H48" s="251"/>
      <c r="I48" s="237">
        <v>0</v>
      </c>
      <c r="J48" s="227">
        <v>0</v>
      </c>
      <c r="K48" s="226"/>
      <c r="L48" s="249">
        <v>0</v>
      </c>
      <c r="M48" s="250"/>
      <c r="N48" s="237">
        <v>0</v>
      </c>
      <c r="O48" s="227">
        <v>0</v>
      </c>
      <c r="P48" s="226"/>
      <c r="Q48" s="249">
        <v>0</v>
      </c>
      <c r="R48" s="237">
        <v>0</v>
      </c>
      <c r="S48" s="227">
        <v>0</v>
      </c>
      <c r="T48" s="226"/>
      <c r="U48" s="249">
        <v>0</v>
      </c>
      <c r="V48" s="237">
        <v>0</v>
      </c>
      <c r="W48" s="227">
        <v>0</v>
      </c>
      <c r="X48" s="226"/>
      <c r="Y48" s="249">
        <v>0</v>
      </c>
      <c r="Z48" s="237">
        <v>0</v>
      </c>
      <c r="AA48" s="227">
        <v>0</v>
      </c>
      <c r="AB48" s="226"/>
      <c r="AC48" s="249">
        <v>0</v>
      </c>
      <c r="AD48" s="237">
        <v>0</v>
      </c>
      <c r="AE48" s="227">
        <v>0</v>
      </c>
      <c r="AF48" s="226"/>
      <c r="AG48" s="249">
        <v>0</v>
      </c>
      <c r="AH48" s="237">
        <v>0</v>
      </c>
      <c r="AI48" s="227">
        <v>0</v>
      </c>
      <c r="AJ48" s="226"/>
      <c r="AK48" s="249">
        <v>0</v>
      </c>
      <c r="AL48" s="237">
        <v>0</v>
      </c>
      <c r="AM48" s="227">
        <v>0</v>
      </c>
      <c r="AN48" s="226"/>
      <c r="AO48" s="249">
        <v>0</v>
      </c>
      <c r="AP48" s="237">
        <v>0</v>
      </c>
      <c r="AQ48" s="227">
        <v>0</v>
      </c>
      <c r="AR48" s="226"/>
      <c r="AS48" s="249">
        <v>0</v>
      </c>
      <c r="AT48" s="237">
        <v>0</v>
      </c>
      <c r="AU48" s="227">
        <v>0</v>
      </c>
      <c r="AV48" s="226"/>
      <c r="AW48" s="249">
        <v>0</v>
      </c>
      <c r="AX48" s="237">
        <v>0</v>
      </c>
      <c r="AY48" s="227">
        <v>0</v>
      </c>
      <c r="AZ48" s="226"/>
      <c r="BA48" s="249">
        <v>0</v>
      </c>
      <c r="BB48" s="237">
        <v>0</v>
      </c>
      <c r="BC48" s="227">
        <v>0</v>
      </c>
      <c r="BD48" s="226"/>
      <c r="BE48" s="249">
        <v>0</v>
      </c>
      <c r="BF48" s="250">
        <v>0</v>
      </c>
      <c r="BG48" s="250">
        <v>0</v>
      </c>
      <c r="BH48" s="68">
        <f t="shared" ref="BH48:BH58" si="30">I48+N48+R48+V48+Z48+AD48+AH48+AL48+AP48+AT48+AX48+BB48+BE48</f>
        <v>0</v>
      </c>
      <c r="BI48" s="68">
        <v>0</v>
      </c>
      <c r="BJ48" s="227">
        <f t="shared" si="28"/>
        <v>0</v>
      </c>
      <c r="BK48" s="249">
        <f t="shared" si="29"/>
        <v>0</v>
      </c>
    </row>
    <row r="49" spans="1:63" ht="15" hidden="1" thickBot="1" x14ac:dyDescent="0.25">
      <c r="A49" s="72" t="s">
        <v>133</v>
      </c>
      <c r="B49" s="252">
        <v>0</v>
      </c>
      <c r="C49" s="157">
        <v>0</v>
      </c>
      <c r="D49" s="251">
        <v>0</v>
      </c>
      <c r="E49" s="81"/>
      <c r="F49" s="251"/>
      <c r="G49" s="251"/>
      <c r="H49" s="251"/>
      <c r="I49" s="237">
        <v>0</v>
      </c>
      <c r="J49" s="227">
        <v>0</v>
      </c>
      <c r="K49" s="226"/>
      <c r="L49" s="249">
        <v>0</v>
      </c>
      <c r="M49" s="250"/>
      <c r="N49" s="237">
        <v>0</v>
      </c>
      <c r="O49" s="227">
        <v>0</v>
      </c>
      <c r="P49" s="226"/>
      <c r="Q49" s="249">
        <v>0</v>
      </c>
      <c r="R49" s="237">
        <v>0</v>
      </c>
      <c r="S49" s="227">
        <v>0</v>
      </c>
      <c r="T49" s="226"/>
      <c r="U49" s="249">
        <v>0</v>
      </c>
      <c r="V49" s="237">
        <v>0</v>
      </c>
      <c r="W49" s="227">
        <v>0</v>
      </c>
      <c r="X49" s="226"/>
      <c r="Y49" s="249">
        <v>0</v>
      </c>
      <c r="Z49" s="237">
        <v>0</v>
      </c>
      <c r="AA49" s="227">
        <v>0</v>
      </c>
      <c r="AB49" s="226"/>
      <c r="AC49" s="249">
        <v>0</v>
      </c>
      <c r="AD49" s="237">
        <v>0</v>
      </c>
      <c r="AE49" s="227">
        <v>0</v>
      </c>
      <c r="AF49" s="226"/>
      <c r="AG49" s="249">
        <v>0</v>
      </c>
      <c r="AH49" s="237">
        <v>0</v>
      </c>
      <c r="AI49" s="227">
        <v>0</v>
      </c>
      <c r="AJ49" s="226"/>
      <c r="AK49" s="249">
        <v>0</v>
      </c>
      <c r="AL49" s="237">
        <v>0</v>
      </c>
      <c r="AM49" s="227">
        <v>0</v>
      </c>
      <c r="AN49" s="226"/>
      <c r="AO49" s="249">
        <v>0</v>
      </c>
      <c r="AP49" s="237">
        <v>0</v>
      </c>
      <c r="AQ49" s="227">
        <v>0</v>
      </c>
      <c r="AR49" s="226"/>
      <c r="AS49" s="249">
        <v>0</v>
      </c>
      <c r="AT49" s="237">
        <v>0</v>
      </c>
      <c r="AU49" s="227">
        <v>0</v>
      </c>
      <c r="AV49" s="226"/>
      <c r="AW49" s="249">
        <v>0</v>
      </c>
      <c r="AX49" s="237">
        <v>0</v>
      </c>
      <c r="AY49" s="227">
        <v>0</v>
      </c>
      <c r="AZ49" s="226"/>
      <c r="BA49" s="249">
        <v>0</v>
      </c>
      <c r="BB49" s="237">
        <v>0</v>
      </c>
      <c r="BC49" s="227">
        <v>0</v>
      </c>
      <c r="BD49" s="226"/>
      <c r="BE49" s="249">
        <v>0</v>
      </c>
      <c r="BF49" s="250">
        <v>0</v>
      </c>
      <c r="BG49" s="250">
        <v>0</v>
      </c>
      <c r="BH49" s="68">
        <f t="shared" si="30"/>
        <v>0</v>
      </c>
      <c r="BI49" s="68">
        <v>0</v>
      </c>
      <c r="BJ49" s="227">
        <f t="shared" si="28"/>
        <v>0</v>
      </c>
      <c r="BK49" s="249">
        <f t="shared" si="29"/>
        <v>0</v>
      </c>
    </row>
    <row r="50" spans="1:63" ht="15" hidden="1" thickBot="1" x14ac:dyDescent="0.25">
      <c r="A50" s="72" t="s">
        <v>134</v>
      </c>
      <c r="B50" s="252">
        <v>0</v>
      </c>
      <c r="C50" s="157">
        <v>0</v>
      </c>
      <c r="D50" s="251">
        <v>0</v>
      </c>
      <c r="E50" s="81"/>
      <c r="F50" s="251"/>
      <c r="G50" s="251"/>
      <c r="H50" s="251"/>
      <c r="I50" s="237">
        <v>0</v>
      </c>
      <c r="J50" s="227">
        <v>0</v>
      </c>
      <c r="K50" s="226"/>
      <c r="L50" s="249">
        <v>0</v>
      </c>
      <c r="M50" s="250"/>
      <c r="N50" s="237">
        <v>0</v>
      </c>
      <c r="O50" s="227">
        <v>0</v>
      </c>
      <c r="P50" s="226"/>
      <c r="Q50" s="249">
        <v>0</v>
      </c>
      <c r="R50" s="237">
        <v>0</v>
      </c>
      <c r="S50" s="227">
        <v>0</v>
      </c>
      <c r="T50" s="226"/>
      <c r="U50" s="249">
        <v>0</v>
      </c>
      <c r="V50" s="237">
        <v>0</v>
      </c>
      <c r="W50" s="227">
        <v>0</v>
      </c>
      <c r="X50" s="226"/>
      <c r="Y50" s="249">
        <v>0</v>
      </c>
      <c r="Z50" s="237">
        <v>0</v>
      </c>
      <c r="AA50" s="227">
        <v>0</v>
      </c>
      <c r="AB50" s="226"/>
      <c r="AC50" s="249">
        <v>0</v>
      </c>
      <c r="AD50" s="237">
        <v>0</v>
      </c>
      <c r="AE50" s="227">
        <v>0</v>
      </c>
      <c r="AF50" s="226"/>
      <c r="AG50" s="249">
        <v>0</v>
      </c>
      <c r="AH50" s="237">
        <v>0</v>
      </c>
      <c r="AI50" s="227">
        <v>0</v>
      </c>
      <c r="AJ50" s="226"/>
      <c r="AK50" s="249">
        <v>0</v>
      </c>
      <c r="AL50" s="237">
        <v>0</v>
      </c>
      <c r="AM50" s="227">
        <v>0</v>
      </c>
      <c r="AN50" s="226"/>
      <c r="AO50" s="249">
        <v>0</v>
      </c>
      <c r="AP50" s="237">
        <v>0</v>
      </c>
      <c r="AQ50" s="227">
        <v>0</v>
      </c>
      <c r="AR50" s="226"/>
      <c r="AS50" s="249">
        <v>0</v>
      </c>
      <c r="AT50" s="237">
        <v>0</v>
      </c>
      <c r="AU50" s="227">
        <v>0</v>
      </c>
      <c r="AV50" s="226"/>
      <c r="AW50" s="249">
        <v>0</v>
      </c>
      <c r="AX50" s="237">
        <v>0</v>
      </c>
      <c r="AY50" s="227">
        <v>0</v>
      </c>
      <c r="AZ50" s="226"/>
      <c r="BA50" s="249">
        <v>0</v>
      </c>
      <c r="BB50" s="237">
        <v>0</v>
      </c>
      <c r="BC50" s="227">
        <v>0</v>
      </c>
      <c r="BD50" s="226"/>
      <c r="BE50" s="249">
        <v>0</v>
      </c>
      <c r="BF50" s="250">
        <v>0</v>
      </c>
      <c r="BG50" s="250">
        <v>0</v>
      </c>
      <c r="BH50" s="68">
        <f t="shared" si="30"/>
        <v>0</v>
      </c>
      <c r="BI50" s="68">
        <v>0</v>
      </c>
      <c r="BJ50" s="227">
        <f t="shared" si="28"/>
        <v>0</v>
      </c>
      <c r="BK50" s="249">
        <f t="shared" si="29"/>
        <v>0</v>
      </c>
    </row>
    <row r="51" spans="1:63" ht="15" hidden="1" thickBot="1" x14ac:dyDescent="0.25">
      <c r="A51" s="72" t="s">
        <v>135</v>
      </c>
      <c r="B51" s="252">
        <v>0</v>
      </c>
      <c r="C51" s="157">
        <v>0</v>
      </c>
      <c r="D51" s="251">
        <v>0</v>
      </c>
      <c r="E51" s="81"/>
      <c r="F51" s="251"/>
      <c r="G51" s="251"/>
      <c r="H51" s="251"/>
      <c r="I51" s="237">
        <v>0</v>
      </c>
      <c r="J51" s="227">
        <v>0</v>
      </c>
      <c r="K51" s="226"/>
      <c r="L51" s="249">
        <v>0</v>
      </c>
      <c r="M51" s="250"/>
      <c r="N51" s="237">
        <v>0</v>
      </c>
      <c r="O51" s="227">
        <v>0</v>
      </c>
      <c r="P51" s="226"/>
      <c r="Q51" s="249">
        <v>0</v>
      </c>
      <c r="R51" s="237">
        <v>0</v>
      </c>
      <c r="S51" s="227">
        <v>0</v>
      </c>
      <c r="T51" s="226"/>
      <c r="U51" s="249">
        <v>0</v>
      </c>
      <c r="V51" s="237">
        <v>0</v>
      </c>
      <c r="W51" s="227">
        <v>0</v>
      </c>
      <c r="X51" s="226"/>
      <c r="Y51" s="249">
        <v>0</v>
      </c>
      <c r="Z51" s="237">
        <v>0</v>
      </c>
      <c r="AA51" s="227">
        <v>0</v>
      </c>
      <c r="AB51" s="226"/>
      <c r="AC51" s="249">
        <v>0</v>
      </c>
      <c r="AD51" s="237">
        <v>0</v>
      </c>
      <c r="AE51" s="227">
        <v>0</v>
      </c>
      <c r="AF51" s="226"/>
      <c r="AG51" s="249">
        <v>0</v>
      </c>
      <c r="AH51" s="237">
        <v>0</v>
      </c>
      <c r="AI51" s="227">
        <v>0</v>
      </c>
      <c r="AJ51" s="226"/>
      <c r="AK51" s="249">
        <v>0</v>
      </c>
      <c r="AL51" s="237">
        <v>0</v>
      </c>
      <c r="AM51" s="227">
        <v>0</v>
      </c>
      <c r="AN51" s="226"/>
      <c r="AO51" s="249">
        <v>0</v>
      </c>
      <c r="AP51" s="237">
        <v>0</v>
      </c>
      <c r="AQ51" s="227">
        <v>0</v>
      </c>
      <c r="AR51" s="226"/>
      <c r="AS51" s="249">
        <v>0</v>
      </c>
      <c r="AT51" s="237">
        <v>0</v>
      </c>
      <c r="AU51" s="227">
        <v>0</v>
      </c>
      <c r="AV51" s="226"/>
      <c r="AW51" s="249">
        <v>0</v>
      </c>
      <c r="AX51" s="237">
        <v>0</v>
      </c>
      <c r="AY51" s="227">
        <v>0</v>
      </c>
      <c r="AZ51" s="226"/>
      <c r="BA51" s="249">
        <v>0</v>
      </c>
      <c r="BB51" s="237">
        <v>0</v>
      </c>
      <c r="BC51" s="227">
        <v>0</v>
      </c>
      <c r="BD51" s="226"/>
      <c r="BE51" s="249">
        <v>0</v>
      </c>
      <c r="BF51" s="250">
        <v>0</v>
      </c>
      <c r="BG51" s="250">
        <v>0</v>
      </c>
      <c r="BH51" s="68">
        <f t="shared" si="30"/>
        <v>0</v>
      </c>
      <c r="BI51" s="68">
        <v>0</v>
      </c>
      <c r="BJ51" s="227">
        <f t="shared" si="28"/>
        <v>0</v>
      </c>
      <c r="BK51" s="249">
        <f t="shared" si="29"/>
        <v>0</v>
      </c>
    </row>
    <row r="52" spans="1:63" ht="15" hidden="1" thickBot="1" x14ac:dyDescent="0.25">
      <c r="A52" s="72" t="s">
        <v>136</v>
      </c>
      <c r="B52" s="252">
        <v>0</v>
      </c>
      <c r="C52" s="157">
        <v>0</v>
      </c>
      <c r="D52" s="251">
        <v>0</v>
      </c>
      <c r="E52" s="81"/>
      <c r="F52" s="251"/>
      <c r="G52" s="251"/>
      <c r="H52" s="251"/>
      <c r="I52" s="237">
        <v>0</v>
      </c>
      <c r="J52" s="227">
        <v>0</v>
      </c>
      <c r="K52" s="226"/>
      <c r="L52" s="249">
        <v>0</v>
      </c>
      <c r="M52" s="250"/>
      <c r="N52" s="237">
        <v>0</v>
      </c>
      <c r="O52" s="227">
        <v>0</v>
      </c>
      <c r="P52" s="226"/>
      <c r="Q52" s="249">
        <v>0</v>
      </c>
      <c r="R52" s="237">
        <v>0</v>
      </c>
      <c r="S52" s="227">
        <v>0</v>
      </c>
      <c r="T52" s="226"/>
      <c r="U52" s="249">
        <v>0</v>
      </c>
      <c r="V52" s="237">
        <v>0</v>
      </c>
      <c r="W52" s="227">
        <v>0</v>
      </c>
      <c r="X52" s="226"/>
      <c r="Y52" s="249">
        <v>0</v>
      </c>
      <c r="Z52" s="237">
        <v>0</v>
      </c>
      <c r="AA52" s="227">
        <v>0</v>
      </c>
      <c r="AB52" s="226"/>
      <c r="AC52" s="249">
        <v>0</v>
      </c>
      <c r="AD52" s="237">
        <v>0</v>
      </c>
      <c r="AE52" s="227">
        <v>0</v>
      </c>
      <c r="AF52" s="226"/>
      <c r="AG52" s="249">
        <v>0</v>
      </c>
      <c r="AH52" s="237">
        <v>0</v>
      </c>
      <c r="AI52" s="227">
        <v>0</v>
      </c>
      <c r="AJ52" s="226"/>
      <c r="AK52" s="249">
        <v>0</v>
      </c>
      <c r="AL52" s="237">
        <v>0</v>
      </c>
      <c r="AM52" s="227">
        <v>0</v>
      </c>
      <c r="AN52" s="226"/>
      <c r="AO52" s="249">
        <v>0</v>
      </c>
      <c r="AP52" s="237">
        <v>0</v>
      </c>
      <c r="AQ52" s="227">
        <v>0</v>
      </c>
      <c r="AR52" s="226"/>
      <c r="AS52" s="249">
        <v>0</v>
      </c>
      <c r="AT52" s="237">
        <v>0</v>
      </c>
      <c r="AU52" s="227">
        <v>0</v>
      </c>
      <c r="AV52" s="226"/>
      <c r="AW52" s="249">
        <v>0</v>
      </c>
      <c r="AX52" s="237">
        <v>0</v>
      </c>
      <c r="AY52" s="227">
        <v>0</v>
      </c>
      <c r="AZ52" s="226"/>
      <c r="BA52" s="249">
        <v>0</v>
      </c>
      <c r="BB52" s="237">
        <v>0</v>
      </c>
      <c r="BC52" s="227">
        <v>0</v>
      </c>
      <c r="BD52" s="226"/>
      <c r="BE52" s="249">
        <v>0</v>
      </c>
      <c r="BF52" s="250">
        <v>0</v>
      </c>
      <c r="BG52" s="250">
        <v>0</v>
      </c>
      <c r="BH52" s="68">
        <f t="shared" si="30"/>
        <v>0</v>
      </c>
      <c r="BI52" s="68">
        <v>0</v>
      </c>
      <c r="BJ52" s="227">
        <f t="shared" si="28"/>
        <v>0</v>
      </c>
      <c r="BK52" s="249">
        <f t="shared" si="29"/>
        <v>0</v>
      </c>
    </row>
    <row r="53" spans="1:63" ht="15" hidden="1" thickBot="1" x14ac:dyDescent="0.25">
      <c r="A53" s="72" t="s">
        <v>137</v>
      </c>
      <c r="B53" s="252">
        <v>0</v>
      </c>
      <c r="C53" s="157">
        <v>0</v>
      </c>
      <c r="D53" s="251">
        <v>0</v>
      </c>
      <c r="E53" s="81"/>
      <c r="F53" s="251"/>
      <c r="G53" s="251"/>
      <c r="H53" s="251"/>
      <c r="I53" s="237">
        <v>0</v>
      </c>
      <c r="J53" s="227">
        <v>0</v>
      </c>
      <c r="K53" s="226"/>
      <c r="L53" s="249">
        <v>0</v>
      </c>
      <c r="M53" s="250"/>
      <c r="N53" s="237">
        <v>0</v>
      </c>
      <c r="O53" s="227">
        <v>0</v>
      </c>
      <c r="P53" s="226"/>
      <c r="Q53" s="249">
        <v>0</v>
      </c>
      <c r="R53" s="237">
        <v>0</v>
      </c>
      <c r="S53" s="227">
        <v>0</v>
      </c>
      <c r="T53" s="226"/>
      <c r="U53" s="249">
        <v>0</v>
      </c>
      <c r="V53" s="237">
        <v>0</v>
      </c>
      <c r="W53" s="227">
        <v>0</v>
      </c>
      <c r="X53" s="226"/>
      <c r="Y53" s="249">
        <v>0</v>
      </c>
      <c r="Z53" s="237">
        <v>0</v>
      </c>
      <c r="AA53" s="227">
        <v>0</v>
      </c>
      <c r="AB53" s="226"/>
      <c r="AC53" s="249">
        <v>0</v>
      </c>
      <c r="AD53" s="237">
        <v>0</v>
      </c>
      <c r="AE53" s="227">
        <v>0</v>
      </c>
      <c r="AF53" s="226"/>
      <c r="AG53" s="249">
        <v>0</v>
      </c>
      <c r="AH53" s="237">
        <v>0</v>
      </c>
      <c r="AI53" s="227">
        <v>0</v>
      </c>
      <c r="AJ53" s="226"/>
      <c r="AK53" s="249">
        <v>0</v>
      </c>
      <c r="AL53" s="237">
        <v>0</v>
      </c>
      <c r="AM53" s="227">
        <v>0</v>
      </c>
      <c r="AN53" s="226"/>
      <c r="AO53" s="249">
        <v>0</v>
      </c>
      <c r="AP53" s="237">
        <v>0</v>
      </c>
      <c r="AQ53" s="227">
        <v>0</v>
      </c>
      <c r="AR53" s="226"/>
      <c r="AS53" s="249">
        <v>0</v>
      </c>
      <c r="AT53" s="237">
        <v>0</v>
      </c>
      <c r="AU53" s="227">
        <v>0</v>
      </c>
      <c r="AV53" s="226"/>
      <c r="AW53" s="249">
        <v>0</v>
      </c>
      <c r="AX53" s="237">
        <v>0</v>
      </c>
      <c r="AY53" s="227">
        <v>0</v>
      </c>
      <c r="AZ53" s="226"/>
      <c r="BA53" s="249">
        <v>0</v>
      </c>
      <c r="BB53" s="237">
        <v>0</v>
      </c>
      <c r="BC53" s="227">
        <v>0</v>
      </c>
      <c r="BD53" s="226"/>
      <c r="BE53" s="249">
        <v>0</v>
      </c>
      <c r="BF53" s="250">
        <v>0</v>
      </c>
      <c r="BG53" s="250">
        <v>0</v>
      </c>
      <c r="BH53" s="68">
        <f t="shared" si="30"/>
        <v>0</v>
      </c>
      <c r="BI53" s="68">
        <v>0</v>
      </c>
      <c r="BJ53" s="227">
        <f t="shared" si="28"/>
        <v>0</v>
      </c>
      <c r="BK53" s="249">
        <f t="shared" si="29"/>
        <v>0</v>
      </c>
    </row>
    <row r="54" spans="1:63" ht="15" hidden="1" thickBot="1" x14ac:dyDescent="0.25">
      <c r="A54" s="72" t="s">
        <v>138</v>
      </c>
      <c r="B54" s="252">
        <v>0</v>
      </c>
      <c r="C54" s="157">
        <v>0</v>
      </c>
      <c r="D54" s="251">
        <v>0</v>
      </c>
      <c r="E54" s="81"/>
      <c r="F54" s="251"/>
      <c r="G54" s="251"/>
      <c r="H54" s="251"/>
      <c r="I54" s="237">
        <v>0</v>
      </c>
      <c r="J54" s="227">
        <v>0</v>
      </c>
      <c r="K54" s="226"/>
      <c r="L54" s="249">
        <v>0</v>
      </c>
      <c r="M54" s="250"/>
      <c r="N54" s="237">
        <v>0</v>
      </c>
      <c r="O54" s="227">
        <v>0</v>
      </c>
      <c r="P54" s="226"/>
      <c r="Q54" s="249">
        <v>0</v>
      </c>
      <c r="R54" s="237">
        <v>0</v>
      </c>
      <c r="S54" s="227">
        <v>0</v>
      </c>
      <c r="T54" s="226"/>
      <c r="U54" s="249">
        <v>0</v>
      </c>
      <c r="V54" s="237">
        <v>0</v>
      </c>
      <c r="W54" s="227">
        <v>0</v>
      </c>
      <c r="X54" s="226"/>
      <c r="Y54" s="249">
        <v>0</v>
      </c>
      <c r="Z54" s="237">
        <v>0</v>
      </c>
      <c r="AA54" s="227">
        <v>0</v>
      </c>
      <c r="AB54" s="226"/>
      <c r="AC54" s="249">
        <v>0</v>
      </c>
      <c r="AD54" s="237">
        <v>0</v>
      </c>
      <c r="AE54" s="227">
        <v>0</v>
      </c>
      <c r="AF54" s="226"/>
      <c r="AG54" s="249">
        <v>0</v>
      </c>
      <c r="AH54" s="237">
        <v>0</v>
      </c>
      <c r="AI54" s="227">
        <v>0</v>
      </c>
      <c r="AJ54" s="226"/>
      <c r="AK54" s="249">
        <v>0</v>
      </c>
      <c r="AL54" s="237">
        <v>0</v>
      </c>
      <c r="AM54" s="227">
        <v>0</v>
      </c>
      <c r="AN54" s="226"/>
      <c r="AO54" s="249">
        <v>0</v>
      </c>
      <c r="AP54" s="237">
        <v>0</v>
      </c>
      <c r="AQ54" s="227">
        <v>0</v>
      </c>
      <c r="AR54" s="226"/>
      <c r="AS54" s="249">
        <v>0</v>
      </c>
      <c r="AT54" s="237">
        <v>0</v>
      </c>
      <c r="AU54" s="227">
        <v>0</v>
      </c>
      <c r="AV54" s="226"/>
      <c r="AW54" s="249">
        <v>0</v>
      </c>
      <c r="AX54" s="237">
        <v>0</v>
      </c>
      <c r="AY54" s="227">
        <v>0</v>
      </c>
      <c r="AZ54" s="226"/>
      <c r="BA54" s="249">
        <v>0</v>
      </c>
      <c r="BB54" s="237">
        <v>0</v>
      </c>
      <c r="BC54" s="227">
        <v>0</v>
      </c>
      <c r="BD54" s="226"/>
      <c r="BE54" s="249">
        <v>0</v>
      </c>
      <c r="BF54" s="250">
        <v>0</v>
      </c>
      <c r="BG54" s="250">
        <v>0</v>
      </c>
      <c r="BH54" s="68">
        <f t="shared" si="30"/>
        <v>0</v>
      </c>
      <c r="BI54" s="68">
        <v>0</v>
      </c>
      <c r="BJ54" s="227">
        <f t="shared" si="28"/>
        <v>0</v>
      </c>
      <c r="BK54" s="249">
        <f t="shared" si="29"/>
        <v>0</v>
      </c>
    </row>
    <row r="55" spans="1:63" ht="15" hidden="1" thickBot="1" x14ac:dyDescent="0.25">
      <c r="A55" s="72" t="s">
        <v>139</v>
      </c>
      <c r="B55" s="252">
        <v>0</v>
      </c>
      <c r="C55" s="157">
        <v>0</v>
      </c>
      <c r="D55" s="251">
        <v>0</v>
      </c>
      <c r="E55" s="81"/>
      <c r="F55" s="251"/>
      <c r="G55" s="251"/>
      <c r="H55" s="251"/>
      <c r="I55" s="237">
        <v>0</v>
      </c>
      <c r="J55" s="227">
        <v>0</v>
      </c>
      <c r="K55" s="226"/>
      <c r="L55" s="249">
        <v>0</v>
      </c>
      <c r="M55" s="250"/>
      <c r="N55" s="237">
        <v>0</v>
      </c>
      <c r="O55" s="227">
        <v>0</v>
      </c>
      <c r="P55" s="226"/>
      <c r="Q55" s="249">
        <v>0</v>
      </c>
      <c r="R55" s="237">
        <v>0</v>
      </c>
      <c r="S55" s="227">
        <v>0</v>
      </c>
      <c r="T55" s="226"/>
      <c r="U55" s="249">
        <v>0</v>
      </c>
      <c r="V55" s="237">
        <v>0</v>
      </c>
      <c r="W55" s="227">
        <v>0</v>
      </c>
      <c r="X55" s="226"/>
      <c r="Y55" s="249">
        <v>0</v>
      </c>
      <c r="Z55" s="237">
        <v>0</v>
      </c>
      <c r="AA55" s="227">
        <v>0</v>
      </c>
      <c r="AB55" s="226"/>
      <c r="AC55" s="249">
        <v>0</v>
      </c>
      <c r="AD55" s="237">
        <v>0</v>
      </c>
      <c r="AE55" s="227">
        <v>0</v>
      </c>
      <c r="AF55" s="226"/>
      <c r="AG55" s="249">
        <v>0</v>
      </c>
      <c r="AH55" s="237">
        <v>0</v>
      </c>
      <c r="AI55" s="227">
        <v>0</v>
      </c>
      <c r="AJ55" s="226"/>
      <c r="AK55" s="249">
        <v>0</v>
      </c>
      <c r="AL55" s="237">
        <v>0</v>
      </c>
      <c r="AM55" s="227">
        <v>0</v>
      </c>
      <c r="AN55" s="226"/>
      <c r="AO55" s="249">
        <v>0</v>
      </c>
      <c r="AP55" s="237">
        <v>0</v>
      </c>
      <c r="AQ55" s="227">
        <v>0</v>
      </c>
      <c r="AR55" s="226"/>
      <c r="AS55" s="249">
        <v>0</v>
      </c>
      <c r="AT55" s="237">
        <v>0</v>
      </c>
      <c r="AU55" s="227">
        <v>0</v>
      </c>
      <c r="AV55" s="226"/>
      <c r="AW55" s="249">
        <v>0</v>
      </c>
      <c r="AX55" s="237">
        <v>0</v>
      </c>
      <c r="AY55" s="227">
        <v>0</v>
      </c>
      <c r="AZ55" s="226"/>
      <c r="BA55" s="249">
        <v>0</v>
      </c>
      <c r="BB55" s="237">
        <v>0</v>
      </c>
      <c r="BC55" s="227">
        <v>0</v>
      </c>
      <c r="BD55" s="226"/>
      <c r="BE55" s="249">
        <v>0</v>
      </c>
      <c r="BF55" s="250">
        <v>0</v>
      </c>
      <c r="BG55" s="250">
        <v>0</v>
      </c>
      <c r="BH55" s="68">
        <f t="shared" si="30"/>
        <v>0</v>
      </c>
      <c r="BI55" s="68">
        <v>0</v>
      </c>
      <c r="BJ55" s="227">
        <f t="shared" si="28"/>
        <v>0</v>
      </c>
      <c r="BK55" s="249">
        <f t="shared" si="29"/>
        <v>0</v>
      </c>
    </row>
    <row r="56" spans="1:63" ht="15" hidden="1" thickBot="1" x14ac:dyDescent="0.25">
      <c r="A56" s="72" t="s">
        <v>140</v>
      </c>
      <c r="B56" s="252">
        <v>0</v>
      </c>
      <c r="C56" s="157">
        <v>0</v>
      </c>
      <c r="D56" s="251">
        <v>0</v>
      </c>
      <c r="E56" s="81"/>
      <c r="F56" s="251"/>
      <c r="G56" s="251"/>
      <c r="H56" s="251"/>
      <c r="I56" s="237">
        <v>0</v>
      </c>
      <c r="J56" s="227">
        <v>0</v>
      </c>
      <c r="K56" s="226"/>
      <c r="L56" s="249">
        <v>0</v>
      </c>
      <c r="M56" s="250"/>
      <c r="N56" s="237">
        <v>0</v>
      </c>
      <c r="O56" s="227">
        <v>0</v>
      </c>
      <c r="P56" s="226"/>
      <c r="Q56" s="249">
        <v>0</v>
      </c>
      <c r="R56" s="237">
        <v>0</v>
      </c>
      <c r="S56" s="227">
        <v>0</v>
      </c>
      <c r="T56" s="226"/>
      <c r="U56" s="249">
        <v>0</v>
      </c>
      <c r="V56" s="237">
        <v>0</v>
      </c>
      <c r="W56" s="227">
        <v>0</v>
      </c>
      <c r="X56" s="226"/>
      <c r="Y56" s="249">
        <v>0</v>
      </c>
      <c r="Z56" s="237">
        <v>0</v>
      </c>
      <c r="AA56" s="227">
        <v>0</v>
      </c>
      <c r="AB56" s="226"/>
      <c r="AC56" s="249">
        <v>0</v>
      </c>
      <c r="AD56" s="237">
        <v>0</v>
      </c>
      <c r="AE56" s="227">
        <v>0</v>
      </c>
      <c r="AF56" s="226"/>
      <c r="AG56" s="249">
        <v>0</v>
      </c>
      <c r="AH56" s="237">
        <v>0</v>
      </c>
      <c r="AI56" s="227">
        <v>0</v>
      </c>
      <c r="AJ56" s="226"/>
      <c r="AK56" s="249">
        <v>0</v>
      </c>
      <c r="AL56" s="237">
        <v>0</v>
      </c>
      <c r="AM56" s="227">
        <v>0</v>
      </c>
      <c r="AN56" s="226"/>
      <c r="AO56" s="249">
        <v>0</v>
      </c>
      <c r="AP56" s="237">
        <v>0</v>
      </c>
      <c r="AQ56" s="227">
        <v>0</v>
      </c>
      <c r="AR56" s="226"/>
      <c r="AS56" s="249">
        <v>0</v>
      </c>
      <c r="AT56" s="237">
        <v>0</v>
      </c>
      <c r="AU56" s="227">
        <v>0</v>
      </c>
      <c r="AV56" s="226"/>
      <c r="AW56" s="249">
        <v>0</v>
      </c>
      <c r="AX56" s="237">
        <v>0</v>
      </c>
      <c r="AY56" s="227">
        <v>0</v>
      </c>
      <c r="AZ56" s="226"/>
      <c r="BA56" s="249">
        <v>0</v>
      </c>
      <c r="BB56" s="237">
        <v>0</v>
      </c>
      <c r="BC56" s="227">
        <v>0</v>
      </c>
      <c r="BD56" s="226"/>
      <c r="BE56" s="249">
        <v>0</v>
      </c>
      <c r="BF56" s="250">
        <v>0</v>
      </c>
      <c r="BG56" s="250">
        <v>0</v>
      </c>
      <c r="BH56" s="68">
        <f t="shared" si="30"/>
        <v>0</v>
      </c>
      <c r="BI56" s="68">
        <v>0</v>
      </c>
      <c r="BJ56" s="227">
        <f t="shared" si="28"/>
        <v>0</v>
      </c>
      <c r="BK56" s="249">
        <f t="shared" si="29"/>
        <v>0</v>
      </c>
    </row>
    <row r="57" spans="1:63" ht="15" hidden="1" thickBot="1" x14ac:dyDescent="0.25">
      <c r="A57" s="72" t="s">
        <v>141</v>
      </c>
      <c r="B57" s="252">
        <v>0</v>
      </c>
      <c r="C57" s="157">
        <v>0</v>
      </c>
      <c r="D57" s="251">
        <v>0</v>
      </c>
      <c r="E57" s="81"/>
      <c r="F57" s="251"/>
      <c r="G57" s="251"/>
      <c r="H57" s="251"/>
      <c r="I57" s="237">
        <v>0</v>
      </c>
      <c r="J57" s="227">
        <v>0</v>
      </c>
      <c r="K57" s="226"/>
      <c r="L57" s="249">
        <v>0</v>
      </c>
      <c r="M57" s="250"/>
      <c r="N57" s="237">
        <v>0</v>
      </c>
      <c r="O57" s="227">
        <v>0</v>
      </c>
      <c r="P57" s="226"/>
      <c r="Q57" s="249">
        <v>0</v>
      </c>
      <c r="R57" s="237">
        <v>0</v>
      </c>
      <c r="S57" s="227">
        <v>0</v>
      </c>
      <c r="T57" s="226"/>
      <c r="U57" s="249">
        <v>0</v>
      </c>
      <c r="V57" s="237">
        <v>0</v>
      </c>
      <c r="W57" s="227">
        <v>0</v>
      </c>
      <c r="X57" s="226"/>
      <c r="Y57" s="249">
        <v>0</v>
      </c>
      <c r="Z57" s="237">
        <v>0</v>
      </c>
      <c r="AA57" s="227">
        <v>0</v>
      </c>
      <c r="AB57" s="226"/>
      <c r="AC57" s="249">
        <v>0</v>
      </c>
      <c r="AD57" s="237">
        <v>0</v>
      </c>
      <c r="AE57" s="227">
        <v>0</v>
      </c>
      <c r="AF57" s="226"/>
      <c r="AG57" s="249">
        <v>0</v>
      </c>
      <c r="AH57" s="237">
        <v>0</v>
      </c>
      <c r="AI57" s="227">
        <v>0</v>
      </c>
      <c r="AJ57" s="226"/>
      <c r="AK57" s="249">
        <v>0</v>
      </c>
      <c r="AL57" s="237">
        <v>0</v>
      </c>
      <c r="AM57" s="227">
        <v>0</v>
      </c>
      <c r="AN57" s="226"/>
      <c r="AO57" s="249">
        <v>0</v>
      </c>
      <c r="AP57" s="237">
        <v>0</v>
      </c>
      <c r="AQ57" s="227">
        <v>0</v>
      </c>
      <c r="AR57" s="226"/>
      <c r="AS57" s="249">
        <v>0</v>
      </c>
      <c r="AT57" s="237">
        <v>0</v>
      </c>
      <c r="AU57" s="227">
        <v>0</v>
      </c>
      <c r="AV57" s="226"/>
      <c r="AW57" s="249">
        <v>0</v>
      </c>
      <c r="AX57" s="237">
        <v>0</v>
      </c>
      <c r="AY57" s="227">
        <v>0</v>
      </c>
      <c r="AZ57" s="226"/>
      <c r="BA57" s="249">
        <v>0</v>
      </c>
      <c r="BB57" s="237">
        <v>0</v>
      </c>
      <c r="BC57" s="227">
        <v>0</v>
      </c>
      <c r="BD57" s="226"/>
      <c r="BE57" s="249">
        <v>0</v>
      </c>
      <c r="BF57" s="250">
        <v>0</v>
      </c>
      <c r="BG57" s="250">
        <v>0</v>
      </c>
      <c r="BH57" s="68">
        <f t="shared" si="30"/>
        <v>0</v>
      </c>
      <c r="BI57" s="68">
        <v>0</v>
      </c>
      <c r="BJ57" s="227">
        <f t="shared" si="28"/>
        <v>0</v>
      </c>
      <c r="BK57" s="249">
        <f t="shared" si="29"/>
        <v>0</v>
      </c>
    </row>
    <row r="58" spans="1:63" ht="15" hidden="1" thickBot="1" x14ac:dyDescent="0.25">
      <c r="A58" s="72" t="s">
        <v>126</v>
      </c>
      <c r="B58" s="252">
        <v>0</v>
      </c>
      <c r="C58" s="157">
        <v>0</v>
      </c>
      <c r="D58" s="251">
        <v>0</v>
      </c>
      <c r="E58" s="81"/>
      <c r="F58" s="251"/>
      <c r="G58" s="251"/>
      <c r="H58" s="251"/>
      <c r="I58" s="237">
        <v>0</v>
      </c>
      <c r="J58" s="227">
        <v>0</v>
      </c>
      <c r="K58" s="226"/>
      <c r="L58" s="249">
        <v>0</v>
      </c>
      <c r="M58" s="250"/>
      <c r="N58" s="237">
        <v>0</v>
      </c>
      <c r="O58" s="227">
        <v>0</v>
      </c>
      <c r="P58" s="226"/>
      <c r="Q58" s="249">
        <v>0</v>
      </c>
      <c r="R58" s="237">
        <v>0</v>
      </c>
      <c r="S58" s="227">
        <v>0</v>
      </c>
      <c r="T58" s="226"/>
      <c r="U58" s="249">
        <v>0</v>
      </c>
      <c r="V58" s="237">
        <v>0</v>
      </c>
      <c r="W58" s="227">
        <v>0</v>
      </c>
      <c r="X58" s="226"/>
      <c r="Y58" s="249">
        <v>0</v>
      </c>
      <c r="Z58" s="237">
        <v>0</v>
      </c>
      <c r="AA58" s="227">
        <v>0</v>
      </c>
      <c r="AB58" s="226"/>
      <c r="AC58" s="249">
        <v>0</v>
      </c>
      <c r="AD58" s="237">
        <v>0</v>
      </c>
      <c r="AE58" s="227">
        <v>0</v>
      </c>
      <c r="AF58" s="226"/>
      <c r="AG58" s="249">
        <v>0</v>
      </c>
      <c r="AH58" s="237">
        <v>0</v>
      </c>
      <c r="AI58" s="227">
        <v>0</v>
      </c>
      <c r="AJ58" s="226"/>
      <c r="AK58" s="249">
        <v>0</v>
      </c>
      <c r="AL58" s="237">
        <v>0</v>
      </c>
      <c r="AM58" s="227">
        <v>0</v>
      </c>
      <c r="AN58" s="226"/>
      <c r="AO58" s="249">
        <v>0</v>
      </c>
      <c r="AP58" s="237">
        <v>0</v>
      </c>
      <c r="AQ58" s="227">
        <v>0</v>
      </c>
      <c r="AR58" s="226"/>
      <c r="AS58" s="249">
        <v>0</v>
      </c>
      <c r="AT58" s="237">
        <v>0</v>
      </c>
      <c r="AU58" s="227">
        <v>0</v>
      </c>
      <c r="AV58" s="226"/>
      <c r="AW58" s="249">
        <v>0</v>
      </c>
      <c r="AX58" s="237">
        <v>0</v>
      </c>
      <c r="AY58" s="227">
        <v>0</v>
      </c>
      <c r="AZ58" s="226"/>
      <c r="BA58" s="249">
        <v>0</v>
      </c>
      <c r="BB58" s="237">
        <v>0</v>
      </c>
      <c r="BC58" s="227">
        <v>0</v>
      </c>
      <c r="BD58" s="226"/>
      <c r="BE58" s="249">
        <v>0</v>
      </c>
      <c r="BF58" s="250">
        <v>0</v>
      </c>
      <c r="BG58" s="250">
        <v>0</v>
      </c>
      <c r="BH58" s="68">
        <f t="shared" si="30"/>
        <v>0</v>
      </c>
      <c r="BI58" s="68">
        <v>0</v>
      </c>
      <c r="BJ58" s="227">
        <f t="shared" si="28"/>
        <v>0</v>
      </c>
      <c r="BK58" s="249">
        <f t="shared" si="29"/>
        <v>0</v>
      </c>
    </row>
    <row r="59" spans="1:63" ht="16.5" thickTop="1" thickBot="1" x14ac:dyDescent="0.3">
      <c r="A59" s="66" t="s">
        <v>39</v>
      </c>
      <c r="B59" s="248"/>
      <c r="C59" s="247">
        <f>SUM(C11,C40,C44,C46)</f>
        <v>1746491.0625999998</v>
      </c>
      <c r="D59" s="247">
        <f>SUM(D11,D40,D44,D46)</f>
        <v>334031</v>
      </c>
      <c r="E59" s="247">
        <f>SUM(E11,E40,E44,E46)</f>
        <v>2080522.0625999998</v>
      </c>
      <c r="F59" s="432"/>
      <c r="G59" s="432"/>
      <c r="H59" s="432"/>
      <c r="I59" s="246">
        <f>SUM(I11,I38,I40,I44,I46)</f>
        <v>27835.916666666668</v>
      </c>
      <c r="J59" s="245">
        <f>SUM(J11,J38,J40,J44,J46)</f>
        <v>28885.77</v>
      </c>
      <c r="K59" s="244" t="e">
        <f>SUM(K12,#REF!,K44,K46)</f>
        <v>#REF!</v>
      </c>
      <c r="L59" s="243">
        <f>SUM(L11,L38,L40,L44,L46)</f>
        <v>28885.77</v>
      </c>
      <c r="M59" s="447">
        <f>SUM(M12,M38,M40,M44,M46)</f>
        <v>1049.8533333333326</v>
      </c>
      <c r="N59" s="246">
        <f>SUM(N11,N38,N40,N44,N46)</f>
        <v>457413.27435710677</v>
      </c>
      <c r="O59" s="245">
        <f>SUM(O11,O38,O40,O44,O46)</f>
        <v>0</v>
      </c>
      <c r="P59" s="244" t="e">
        <f>SUM(P12,#REF!,P44,P46)</f>
        <v>#REF!</v>
      </c>
      <c r="Q59" s="243">
        <f>SUM(Q11,Q38,Q40,Q44,Q46)</f>
        <v>0</v>
      </c>
      <c r="R59" s="246">
        <f>SUM(R11,R38,R40,R44,R46)</f>
        <v>27835.916666666668</v>
      </c>
      <c r="S59" s="245">
        <f>SUM(S11,S38,S40,S44,S46)</f>
        <v>0</v>
      </c>
      <c r="T59" s="244" t="e">
        <f>SUM(T12,#REF!,T44,T46)</f>
        <v>#REF!</v>
      </c>
      <c r="U59" s="243">
        <f>SUM(U11,U38,U40,U44,U46)</f>
        <v>0</v>
      </c>
      <c r="V59" s="246">
        <f>SUM(V11,V38,V40,V44,V46)</f>
        <v>387151.79231666669</v>
      </c>
      <c r="W59" s="245">
        <f>SUM(W11,W38,W40,W44,W46)</f>
        <v>0</v>
      </c>
      <c r="X59" s="244" t="e">
        <f>SUM(X12,#REF!,X44,X46)</f>
        <v>#REF!</v>
      </c>
      <c r="Y59" s="243">
        <f>SUM(Y11,Y38,Y40,Y44,Y46)</f>
        <v>0</v>
      </c>
      <c r="Z59" s="246">
        <f>SUM(Z11,Z38,Z40,Z44,Z46)</f>
        <v>105142.80666666667</v>
      </c>
      <c r="AA59" s="245">
        <f>SUM(AA11,AA38,AA40,AA44,AA46)</f>
        <v>0</v>
      </c>
      <c r="AB59" s="244" t="e">
        <f>SUM(AB12,#REF!,AB44,AB46)</f>
        <v>#REF!</v>
      </c>
      <c r="AC59" s="243">
        <f>SUM(AC11,AC38,AC40,AC44,AC46)</f>
        <v>0</v>
      </c>
      <c r="AD59" s="246">
        <f>SUM(AD11,AD38,AD40,AD44,AD46)</f>
        <v>27835.916666666668</v>
      </c>
      <c r="AE59" s="245">
        <f>SUM(AE11,AE38,AE40,AE44,AE46)</f>
        <v>0</v>
      </c>
      <c r="AF59" s="244" t="e">
        <f>SUM(AF12,#REF!,AF44,AF46)</f>
        <v>#REF!</v>
      </c>
      <c r="AG59" s="243">
        <f>SUM(AG11,AG38,AG40,AG44,AG46)</f>
        <v>0</v>
      </c>
      <c r="AH59" s="246">
        <f>SUM(AH11,AH38,AH40,AH44,AH46)</f>
        <v>387151.79231666669</v>
      </c>
      <c r="AI59" s="245">
        <f>SUM(AI11,AI38,AI40,AI44,AI46)</f>
        <v>0</v>
      </c>
      <c r="AJ59" s="244" t="e">
        <f>SUM(AJ12,#REF!,AJ44,AJ46)</f>
        <v>#REF!</v>
      </c>
      <c r="AK59" s="243">
        <f>SUM(AK11,AK38,AK40,AK44,AK46)</f>
        <v>0</v>
      </c>
      <c r="AL59" s="246">
        <f>SUM(AL11,AL38,AL40,AL44,AL46)</f>
        <v>105142.80666666667</v>
      </c>
      <c r="AM59" s="245">
        <f>SUM(AM11,AM38,AM40,AM44,AM46)</f>
        <v>0</v>
      </c>
      <c r="AN59" s="244" t="e">
        <f>SUM(AN12,#REF!,AN44,AN46)</f>
        <v>#REF!</v>
      </c>
      <c r="AO59" s="243">
        <f>SUM(AO11,AO38,AO40,AO44,AO46)</f>
        <v>0</v>
      </c>
      <c r="AP59" s="246">
        <f>SUM(AP11,AP38,AP40,AP44,AP46)</f>
        <v>27835.916666666668</v>
      </c>
      <c r="AQ59" s="245">
        <f>SUM(AQ11,AQ38,AQ40,AQ44,AQ46)</f>
        <v>0</v>
      </c>
      <c r="AR59" s="244" t="e">
        <f>SUM(AR12,#REF!,AR44,AR46)</f>
        <v>#REF!</v>
      </c>
      <c r="AS59" s="243">
        <f>SUM(AS11,AS38,AS40,AS44,AS46)</f>
        <v>0</v>
      </c>
      <c r="AT59" s="246">
        <f>SUM(AT11,AT38,AT40,AT44,AT46)</f>
        <v>387151.79231666669</v>
      </c>
      <c r="AU59" s="245">
        <f>SUM(AU11,AU38,AU40,AU44,AU46)</f>
        <v>0</v>
      </c>
      <c r="AV59" s="244" t="e">
        <f>SUM(AV12,#REF!,AV44,AV46)</f>
        <v>#REF!</v>
      </c>
      <c r="AW59" s="243">
        <f>SUM(AW11,AW38,AW40,AW44,AW46)</f>
        <v>0</v>
      </c>
      <c r="AX59" s="246">
        <f>SUM(AX11,AX38,AX40,AX44,AX46)</f>
        <v>105142.80666666667</v>
      </c>
      <c r="AY59" s="245">
        <f>SUM(AY11,AY38,AY40,AY44,AY46)</f>
        <v>0</v>
      </c>
      <c r="AZ59" s="244" t="e">
        <f>SUM(AZ12,#REF!,AZ44,AZ46)</f>
        <v>#REF!</v>
      </c>
      <c r="BA59" s="243">
        <f>SUM(BA11,BA38,BA40,BA44,BA46)</f>
        <v>0</v>
      </c>
      <c r="BB59" s="246">
        <f>SUM(BB11,BB38,BB40,BB44,BB46)</f>
        <v>387151.79231666669</v>
      </c>
      <c r="BC59" s="245">
        <f>SUM(BC11,BC38,BC40,BC44,BC46)</f>
        <v>0</v>
      </c>
      <c r="BD59" s="244" t="e">
        <f>SUM(BD12,#REF!,BD44,BD46)</f>
        <v>#REF!</v>
      </c>
      <c r="BE59" s="243">
        <f>SUM(BE11,BE38,BE40,BE44,BE46)</f>
        <v>0</v>
      </c>
      <c r="BF59" s="242">
        <f>SUM(BF11,BF40,BF44)</f>
        <v>0</v>
      </c>
      <c r="BG59" s="241">
        <f>SUM(BG11,BG40,BG44)</f>
        <v>0</v>
      </c>
      <c r="BH59" s="240">
        <f>SUM(BH12,BH38,BH40,BH44,BH46)</f>
        <v>2433842.3836237732</v>
      </c>
      <c r="BI59" s="240">
        <f>SUM(BI12,BI38,BI44,BI46)</f>
        <v>28885.77</v>
      </c>
      <c r="BJ59" s="239">
        <f>SUM(BJ12,BJ38,BJ44,BJ46)</f>
        <v>28885.77</v>
      </c>
      <c r="BK59" s="238">
        <f>SUM(BK12,BK38,BK44,BK46)</f>
        <v>28885.77</v>
      </c>
    </row>
    <row r="60" spans="1:63" x14ac:dyDescent="0.2">
      <c r="A60" s="223" t="s">
        <v>89</v>
      </c>
      <c r="B60" s="234"/>
      <c r="C60" s="233"/>
      <c r="D60" s="232"/>
      <c r="E60" s="231"/>
      <c r="F60" s="232"/>
      <c r="G60" s="232"/>
      <c r="H60" s="232"/>
      <c r="I60" s="237">
        <f>I59</f>
        <v>27835.916666666668</v>
      </c>
      <c r="J60" s="235"/>
      <c r="K60" s="230"/>
      <c r="L60" s="225"/>
      <c r="M60" s="250">
        <f>I60+M59</f>
        <v>28885.77</v>
      </c>
      <c r="N60" s="236">
        <f>M60+N59</f>
        <v>486299.04435710679</v>
      </c>
      <c r="O60" s="235"/>
      <c r="P60" s="230"/>
      <c r="Q60" s="225"/>
      <c r="R60" s="236">
        <f>N60+R59</f>
        <v>514134.96102377347</v>
      </c>
      <c r="S60" s="235"/>
      <c r="T60" s="230"/>
      <c r="U60" s="225"/>
      <c r="V60" s="236">
        <f>R60+V59</f>
        <v>901286.7533404401</v>
      </c>
      <c r="W60" s="235"/>
      <c r="X60" s="230"/>
      <c r="Y60" s="230"/>
      <c r="Z60" s="236">
        <f>V60+Z59</f>
        <v>1006429.5600071067</v>
      </c>
      <c r="AA60" s="235"/>
      <c r="AB60" s="230"/>
      <c r="AC60" s="225"/>
      <c r="AD60" s="236">
        <f>Z60+AD59</f>
        <v>1034265.4766737734</v>
      </c>
      <c r="AE60" s="235"/>
      <c r="AF60" s="230"/>
      <c r="AG60" s="225"/>
      <c r="AH60" s="236">
        <f>AD60+AH59</f>
        <v>1421417.2689904401</v>
      </c>
      <c r="AI60" s="235"/>
      <c r="AJ60" s="230"/>
      <c r="AK60" s="225"/>
      <c r="AL60" s="236">
        <f>AH60+AL59</f>
        <v>1526560.0756571067</v>
      </c>
      <c r="AM60" s="235"/>
      <c r="AN60" s="230"/>
      <c r="AO60" s="225"/>
      <c r="AP60" s="236">
        <f>AL60+AP59</f>
        <v>1554395.9923237734</v>
      </c>
      <c r="AQ60" s="235"/>
      <c r="AR60" s="230"/>
      <c r="AS60" s="225"/>
      <c r="AT60" s="236">
        <f>AP60+AT59</f>
        <v>1941547.7846404403</v>
      </c>
      <c r="AU60" s="235"/>
      <c r="AV60" s="230"/>
      <c r="AW60" s="225"/>
      <c r="AX60" s="236">
        <f>AT60+AX59</f>
        <v>2046690.5913071069</v>
      </c>
      <c r="AY60" s="235"/>
      <c r="AZ60" s="230"/>
      <c r="BA60" s="225"/>
      <c r="BB60" s="236">
        <f>AX60+BB59</f>
        <v>2433842.3836237737</v>
      </c>
      <c r="BC60" s="235"/>
      <c r="BD60" s="230"/>
      <c r="BE60" s="225"/>
      <c r="BF60" s="224"/>
      <c r="BG60" s="224"/>
      <c r="BH60" s="212"/>
      <c r="BI60" s="212"/>
      <c r="BJ60" s="212"/>
      <c r="BK60" s="212"/>
    </row>
    <row r="61" spans="1:63" x14ac:dyDescent="0.2">
      <c r="A61" s="223" t="s">
        <v>127</v>
      </c>
      <c r="B61" s="234"/>
      <c r="C61" s="233"/>
      <c r="D61" s="232"/>
      <c r="E61" s="231"/>
      <c r="F61" s="232"/>
      <c r="G61" s="232"/>
      <c r="H61" s="232"/>
      <c r="I61" s="229"/>
      <c r="J61" s="227">
        <f>J59</f>
        <v>28885.77</v>
      </c>
      <c r="K61" s="226"/>
      <c r="L61" s="225"/>
      <c r="M61" s="455"/>
      <c r="N61" s="228"/>
      <c r="O61" s="227">
        <f>J61+O59</f>
        <v>28885.77</v>
      </c>
      <c r="P61" s="226"/>
      <c r="Q61" s="225"/>
      <c r="R61" s="229"/>
      <c r="S61" s="227">
        <f>O61+S59</f>
        <v>28885.77</v>
      </c>
      <c r="T61" s="226"/>
      <c r="U61" s="225"/>
      <c r="V61" s="229"/>
      <c r="W61" s="227">
        <f>S61+W59</f>
        <v>28885.77</v>
      </c>
      <c r="X61" s="226"/>
      <c r="Y61" s="230"/>
      <c r="Z61" s="229"/>
      <c r="AA61" s="227">
        <f>W61+AA59</f>
        <v>28885.77</v>
      </c>
      <c r="AB61" s="226"/>
      <c r="AC61" s="225"/>
      <c r="AD61" s="229"/>
      <c r="AE61" s="227">
        <f>AA61+AE59</f>
        <v>28885.77</v>
      </c>
      <c r="AF61" s="226"/>
      <c r="AG61" s="225"/>
      <c r="AH61" s="229"/>
      <c r="AI61" s="227">
        <f>AE61+AI59</f>
        <v>28885.77</v>
      </c>
      <c r="AJ61" s="226"/>
      <c r="AK61" s="225"/>
      <c r="AL61" s="228"/>
      <c r="AM61" s="227">
        <f>AI61+AM59</f>
        <v>28885.77</v>
      </c>
      <c r="AN61" s="226"/>
      <c r="AO61" s="225"/>
      <c r="AP61" s="228"/>
      <c r="AQ61" s="227">
        <f>AM61+AQ59</f>
        <v>28885.77</v>
      </c>
      <c r="AR61" s="226"/>
      <c r="AS61" s="225"/>
      <c r="AT61" s="228"/>
      <c r="AU61" s="227">
        <f>AQ61+AU59</f>
        <v>28885.77</v>
      </c>
      <c r="AV61" s="226"/>
      <c r="AW61" s="225"/>
      <c r="AX61" s="228"/>
      <c r="AY61" s="227">
        <f>AU61+AY59</f>
        <v>28885.77</v>
      </c>
      <c r="AZ61" s="226"/>
      <c r="BA61" s="225"/>
      <c r="BB61" s="228"/>
      <c r="BC61" s="227">
        <f>AY61+BC59</f>
        <v>28885.77</v>
      </c>
      <c r="BD61" s="226"/>
      <c r="BE61" s="225"/>
      <c r="BF61" s="224"/>
      <c r="BG61" s="224"/>
      <c r="BH61" s="212"/>
      <c r="BI61" s="212"/>
      <c r="BJ61" s="212"/>
      <c r="BK61" s="212"/>
    </row>
    <row r="62" spans="1:63" ht="15" thickBot="1" x14ac:dyDescent="0.25">
      <c r="A62" s="223" t="s">
        <v>128</v>
      </c>
      <c r="B62" s="222"/>
      <c r="C62" s="221"/>
      <c r="D62" s="220"/>
      <c r="E62" s="219"/>
      <c r="F62" s="220"/>
      <c r="G62" s="220"/>
      <c r="H62" s="220"/>
      <c r="I62" s="217"/>
      <c r="J62" s="215"/>
      <c r="K62" s="214"/>
      <c r="L62" s="213">
        <f>L59</f>
        <v>28885.77</v>
      </c>
      <c r="M62" s="456"/>
      <c r="N62" s="216"/>
      <c r="O62" s="215"/>
      <c r="P62" s="214"/>
      <c r="Q62" s="213">
        <f>L62+Q59</f>
        <v>28885.77</v>
      </c>
      <c r="R62" s="217"/>
      <c r="S62" s="215"/>
      <c r="T62" s="214"/>
      <c r="U62" s="213">
        <f>Q62+U59</f>
        <v>28885.77</v>
      </c>
      <c r="V62" s="217"/>
      <c r="W62" s="215"/>
      <c r="X62" s="214"/>
      <c r="Y62" s="218">
        <f>U62+Y59</f>
        <v>28885.77</v>
      </c>
      <c r="Z62" s="217"/>
      <c r="AA62" s="215"/>
      <c r="AB62" s="214"/>
      <c r="AC62" s="213">
        <f>Y62+AC59</f>
        <v>28885.77</v>
      </c>
      <c r="AD62" s="217"/>
      <c r="AE62" s="215"/>
      <c r="AF62" s="214"/>
      <c r="AG62" s="213">
        <f>AC62+AG59</f>
        <v>28885.77</v>
      </c>
      <c r="AH62" s="217"/>
      <c r="AI62" s="215"/>
      <c r="AJ62" s="214"/>
      <c r="AK62" s="213">
        <f>AG62+AK59</f>
        <v>28885.77</v>
      </c>
      <c r="AL62" s="216"/>
      <c r="AM62" s="215"/>
      <c r="AN62" s="214"/>
      <c r="AO62" s="213">
        <f>AK62+AO59</f>
        <v>28885.77</v>
      </c>
      <c r="AP62" s="216"/>
      <c r="AQ62" s="215"/>
      <c r="AR62" s="214"/>
      <c r="AS62" s="213">
        <f>AO62+AS59</f>
        <v>28885.77</v>
      </c>
      <c r="AT62" s="216"/>
      <c r="AU62" s="215"/>
      <c r="AV62" s="214"/>
      <c r="AW62" s="213">
        <f>AS62+AW59</f>
        <v>28885.77</v>
      </c>
      <c r="AX62" s="216"/>
      <c r="AY62" s="215"/>
      <c r="AZ62" s="214"/>
      <c r="BA62" s="213">
        <f>AW62+BA59</f>
        <v>28885.77</v>
      </c>
      <c r="BB62" s="216"/>
      <c r="BC62" s="215"/>
      <c r="BD62" s="214"/>
      <c r="BE62" s="213">
        <f>BA62+BE59</f>
        <v>28885.77</v>
      </c>
      <c r="BF62" s="212"/>
      <c r="BG62" s="212"/>
      <c r="BH62" s="212"/>
      <c r="BI62" s="212"/>
      <c r="BJ62" s="212"/>
      <c r="BK62" s="212"/>
    </row>
    <row r="63" spans="1:63" x14ac:dyDescent="0.2">
      <c r="O63" s="212">
        <f>N60-O61</f>
        <v>457413.27435710677</v>
      </c>
      <c r="P63" s="212"/>
      <c r="Q63" s="212">
        <f>N60-Q62</f>
        <v>457413.27435710677</v>
      </c>
      <c r="S63" s="212">
        <f>R60-S61</f>
        <v>485249.19102377346</v>
      </c>
      <c r="T63" s="212"/>
      <c r="U63" s="212">
        <f>S61-U62</f>
        <v>0</v>
      </c>
      <c r="W63" s="212">
        <f>V60-W61</f>
        <v>872400.98334044009</v>
      </c>
      <c r="X63" s="212"/>
      <c r="Y63" s="212">
        <f>V60-Y62</f>
        <v>872400.98334044009</v>
      </c>
      <c r="AA63" s="212">
        <f>Z60-AA61</f>
        <v>977543.79000710673</v>
      </c>
      <c r="AB63" s="212"/>
      <c r="AC63" s="212">
        <f>Z60-AC62</f>
        <v>977543.79000710673</v>
      </c>
      <c r="AE63" s="212">
        <f>AD60-AE61</f>
        <v>1005379.7066737734</v>
      </c>
      <c r="AF63" s="212"/>
      <c r="AG63" s="212">
        <f>AD60-AG62</f>
        <v>1005379.7066737734</v>
      </c>
      <c r="AI63" s="212">
        <f>AH60-AI61</f>
        <v>1392531.49899044</v>
      </c>
      <c r="AJ63" s="212"/>
      <c r="AK63" s="212">
        <f>AH60-AK62</f>
        <v>1392531.49899044</v>
      </c>
      <c r="AM63" s="212">
        <f>AL60-AM61</f>
        <v>1497674.3056571067</v>
      </c>
      <c r="AN63" s="212"/>
      <c r="AO63" s="212">
        <f>AL60-AO62</f>
        <v>1497674.3056571067</v>
      </c>
      <c r="AQ63" s="212">
        <f>AP60-AQ61</f>
        <v>1525510.2223237734</v>
      </c>
      <c r="AR63" s="212"/>
      <c r="AS63" s="212">
        <f>AP60-AS62</f>
        <v>1525510.2223237734</v>
      </c>
      <c r="AU63" s="212">
        <f>AT60-AU61</f>
        <v>1912662.0146404402</v>
      </c>
      <c r="AV63" s="212"/>
      <c r="AW63" s="212">
        <f>AT60-AW62</f>
        <v>1912662.0146404402</v>
      </c>
      <c r="AY63" s="212">
        <f>AX60-AY61</f>
        <v>2017804.8213071069</v>
      </c>
      <c r="AZ63" s="212"/>
      <c r="BA63" s="212">
        <f>AX60-BA62</f>
        <v>2017804.8213071069</v>
      </c>
      <c r="BC63" s="212">
        <f>BB60-BC61</f>
        <v>2404956.6136237737</v>
      </c>
      <c r="BD63" s="212"/>
      <c r="BE63" s="212">
        <f>BB60-BE62</f>
        <v>2404956.6136237737</v>
      </c>
      <c r="BF63" s="212"/>
      <c r="BG63" s="212"/>
    </row>
    <row r="64" spans="1:63" x14ac:dyDescent="0.2">
      <c r="L64" s="211"/>
      <c r="M64" s="211"/>
      <c r="N64" s="211"/>
    </row>
  </sheetData>
  <mergeCells count="20">
    <mergeCell ref="B9:B10"/>
    <mergeCell ref="C9:E9"/>
    <mergeCell ref="I9:L9"/>
    <mergeCell ref="N9:Q9"/>
    <mergeCell ref="R9:U9"/>
    <mergeCell ref="F9:F12"/>
    <mergeCell ref="G9:G12"/>
    <mergeCell ref="H9:H12"/>
    <mergeCell ref="M9:M10"/>
    <mergeCell ref="V9:Y9"/>
    <mergeCell ref="AX9:BA9"/>
    <mergeCell ref="BB9:BE9"/>
    <mergeCell ref="BF9:BG9"/>
    <mergeCell ref="BH9:BK9"/>
    <mergeCell ref="Z9:AC9"/>
    <mergeCell ref="AD9:AG9"/>
    <mergeCell ref="AH9:AK9"/>
    <mergeCell ref="AL9:AO9"/>
    <mergeCell ref="AP9:AS9"/>
    <mergeCell ref="AT9:AW9"/>
  </mergeCells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9583D-BEB6-4886-915A-02C2BB3025FF}">
  <dimension ref="A6:BI19"/>
  <sheetViews>
    <sheetView zoomScaleNormal="100" workbookViewId="0">
      <pane xSplit="4" topLeftCell="E1" activePane="topRight" state="frozen"/>
      <selection pane="topRight" activeCell="M13" sqref="M13"/>
    </sheetView>
  </sheetViews>
  <sheetFormatPr defaultRowHeight="15" x14ac:dyDescent="0.25"/>
  <cols>
    <col min="1" max="1" width="62.140625" customWidth="1"/>
    <col min="2" max="2" width="12.7109375" bestFit="1" customWidth="1"/>
    <col min="3" max="3" width="12.42578125" customWidth="1"/>
    <col min="4" max="4" width="17" bestFit="1" customWidth="1"/>
    <col min="5" max="7" width="17" customWidth="1"/>
    <col min="8" max="9" width="17" bestFit="1" customWidth="1"/>
    <col min="10" max="10" width="4.85546875" hidden="1" customWidth="1"/>
    <col min="11" max="11" width="15.140625" bestFit="1" customWidth="1"/>
    <col min="12" max="12" width="18.42578125" customWidth="1"/>
    <col min="13" max="14" width="15.140625" bestFit="1" customWidth="1"/>
    <col min="15" max="15" width="4.85546875" hidden="1" customWidth="1"/>
    <col min="16" max="16" width="14" customWidth="1"/>
    <col min="17" max="17" width="15.42578125" bestFit="1" customWidth="1"/>
    <col min="18" max="18" width="14" customWidth="1"/>
    <col min="19" max="19" width="4.85546875" hidden="1" customWidth="1"/>
    <col min="20" max="20" width="14" customWidth="1"/>
    <col min="21" max="21" width="16.140625" bestFit="1" customWidth="1"/>
    <col min="22" max="22" width="14" customWidth="1"/>
    <col min="23" max="23" width="4.85546875" hidden="1" customWidth="1"/>
    <col min="24" max="24" width="14" customWidth="1"/>
    <col min="25" max="25" width="15.42578125" bestFit="1" customWidth="1"/>
    <col min="26" max="26" width="14" customWidth="1"/>
    <col min="27" max="27" width="4.85546875" hidden="1" customWidth="1"/>
    <col min="28" max="28" width="14" customWidth="1"/>
    <col min="29" max="29" width="15.7109375" bestFit="1" customWidth="1"/>
    <col min="30" max="30" width="14" customWidth="1"/>
    <col min="31" max="31" width="4.85546875" hidden="1" customWidth="1"/>
    <col min="32" max="32" width="14" customWidth="1"/>
    <col min="33" max="33" width="17" bestFit="1" customWidth="1"/>
    <col min="34" max="34" width="14" customWidth="1"/>
    <col min="35" max="35" width="4.85546875" hidden="1" customWidth="1"/>
    <col min="36" max="36" width="14" customWidth="1"/>
    <col min="37" max="37" width="15.5703125" bestFit="1" customWidth="1"/>
    <col min="38" max="38" width="14" customWidth="1"/>
    <col min="39" max="39" width="4.85546875" hidden="1" customWidth="1"/>
    <col min="40" max="40" width="14" customWidth="1"/>
    <col min="41" max="41" width="14.7109375" bestFit="1" customWidth="1"/>
    <col min="42" max="42" width="14" customWidth="1"/>
    <col min="43" max="43" width="4.85546875" hidden="1" customWidth="1"/>
    <col min="44" max="44" width="14" customWidth="1"/>
    <col min="45" max="45" width="14.7109375" bestFit="1" customWidth="1"/>
    <col min="46" max="46" width="17" bestFit="1" customWidth="1"/>
    <col min="47" max="47" width="4.85546875" hidden="1" customWidth="1"/>
    <col min="48" max="48" width="14" customWidth="1"/>
    <col min="49" max="49" width="14.7109375" bestFit="1" customWidth="1"/>
    <col min="50" max="50" width="14" customWidth="1"/>
    <col min="51" max="51" width="4.85546875" hidden="1" customWidth="1"/>
    <col min="52" max="52" width="14" customWidth="1"/>
    <col min="53" max="53" width="15" bestFit="1" customWidth="1"/>
    <col min="54" max="54" width="14" customWidth="1"/>
    <col min="55" max="55" width="4.85546875" hidden="1" customWidth="1"/>
    <col min="56" max="56" width="14" customWidth="1"/>
    <col min="57" max="58" width="14" hidden="1" customWidth="1"/>
    <col min="59" max="60" width="17" bestFit="1" customWidth="1"/>
    <col min="61" max="61" width="14" customWidth="1"/>
  </cols>
  <sheetData>
    <row r="6" spans="1:61" ht="15.75" x14ac:dyDescent="0.25">
      <c r="A6" s="144" t="s">
        <v>3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</row>
    <row r="7" spans="1:61" ht="31.5" x14ac:dyDescent="0.25">
      <c r="A7" s="424" t="s">
        <v>227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61" ht="15.75" thickBot="1" x14ac:dyDescent="0.3">
      <c r="L8" s="637"/>
    </row>
    <row r="9" spans="1:61" ht="15.75" customHeight="1" thickBot="1" x14ac:dyDescent="0.3">
      <c r="A9" s="423"/>
      <c r="B9" s="422"/>
      <c r="C9" s="422"/>
      <c r="D9" s="89"/>
      <c r="E9" s="9"/>
      <c r="F9" s="9"/>
      <c r="G9" s="9"/>
      <c r="H9" s="606" t="s">
        <v>161</v>
      </c>
      <c r="I9" s="607"/>
      <c r="J9" s="607"/>
      <c r="K9" s="608"/>
      <c r="L9" s="636" t="s">
        <v>231</v>
      </c>
      <c r="M9" s="593" t="s">
        <v>162</v>
      </c>
      <c r="N9" s="594"/>
      <c r="O9" s="594"/>
      <c r="P9" s="595"/>
      <c r="Q9" s="606" t="s">
        <v>163</v>
      </c>
      <c r="R9" s="607"/>
      <c r="S9" s="607"/>
      <c r="T9" s="608"/>
      <c r="U9" s="593" t="s">
        <v>164</v>
      </c>
      <c r="V9" s="594"/>
      <c r="W9" s="594"/>
      <c r="X9" s="595"/>
      <c r="Y9" s="606" t="s">
        <v>165</v>
      </c>
      <c r="Z9" s="607"/>
      <c r="AA9" s="607"/>
      <c r="AB9" s="608"/>
      <c r="AC9" s="593" t="s">
        <v>166</v>
      </c>
      <c r="AD9" s="594"/>
      <c r="AE9" s="594"/>
      <c r="AF9" s="595"/>
      <c r="AG9" s="606" t="s">
        <v>167</v>
      </c>
      <c r="AH9" s="607"/>
      <c r="AI9" s="607"/>
      <c r="AJ9" s="608"/>
      <c r="AK9" s="593" t="s">
        <v>168</v>
      </c>
      <c r="AL9" s="594"/>
      <c r="AM9" s="594"/>
      <c r="AN9" s="595"/>
      <c r="AO9" s="606" t="s">
        <v>169</v>
      </c>
      <c r="AP9" s="607"/>
      <c r="AQ9" s="607"/>
      <c r="AR9" s="608"/>
      <c r="AS9" s="593" t="s">
        <v>170</v>
      </c>
      <c r="AT9" s="594"/>
      <c r="AU9" s="594"/>
      <c r="AV9" s="595"/>
      <c r="AW9" s="606" t="s">
        <v>171</v>
      </c>
      <c r="AX9" s="607"/>
      <c r="AY9" s="607"/>
      <c r="AZ9" s="608"/>
      <c r="BA9" s="593" t="s">
        <v>172</v>
      </c>
      <c r="BB9" s="594"/>
      <c r="BC9" s="594"/>
      <c r="BD9" s="595"/>
      <c r="BE9" s="593" t="s">
        <v>181</v>
      </c>
      <c r="BF9" s="595"/>
      <c r="BG9" s="606" t="s">
        <v>39</v>
      </c>
      <c r="BH9" s="607"/>
      <c r="BI9" s="608"/>
    </row>
    <row r="10" spans="1:61" ht="60.75" thickBot="1" x14ac:dyDescent="0.3">
      <c r="A10" s="421" t="s">
        <v>209</v>
      </c>
      <c r="B10" s="420" t="s">
        <v>208</v>
      </c>
      <c r="C10" s="419" t="s">
        <v>207</v>
      </c>
      <c r="D10" s="419" t="s">
        <v>206</v>
      </c>
      <c r="E10" s="419" t="s">
        <v>211</v>
      </c>
      <c r="F10" s="419" t="s">
        <v>212</v>
      </c>
      <c r="G10" s="419" t="s">
        <v>213</v>
      </c>
      <c r="H10" s="418" t="s">
        <v>19</v>
      </c>
      <c r="I10" s="417" t="s">
        <v>37</v>
      </c>
      <c r="J10" s="413"/>
      <c r="K10" s="412" t="s">
        <v>38</v>
      </c>
      <c r="L10" s="609"/>
      <c r="M10" s="414" t="s">
        <v>19</v>
      </c>
      <c r="N10" s="417" t="s">
        <v>37</v>
      </c>
      <c r="O10" s="413"/>
      <c r="P10" s="412" t="s">
        <v>38</v>
      </c>
      <c r="Q10" s="414" t="s">
        <v>19</v>
      </c>
      <c r="R10" s="417" t="s">
        <v>37</v>
      </c>
      <c r="S10" s="413"/>
      <c r="T10" s="412" t="s">
        <v>38</v>
      </c>
      <c r="U10" s="414" t="s">
        <v>19</v>
      </c>
      <c r="V10" s="417" t="s">
        <v>37</v>
      </c>
      <c r="W10" s="413"/>
      <c r="X10" s="412" t="s">
        <v>38</v>
      </c>
      <c r="Y10" s="414" t="s">
        <v>19</v>
      </c>
      <c r="Z10" s="417" t="s">
        <v>37</v>
      </c>
      <c r="AA10" s="413"/>
      <c r="AB10" s="412" t="s">
        <v>38</v>
      </c>
      <c r="AC10" s="414" t="s">
        <v>19</v>
      </c>
      <c r="AD10" s="417" t="s">
        <v>37</v>
      </c>
      <c r="AE10" s="413"/>
      <c r="AF10" s="412" t="s">
        <v>38</v>
      </c>
      <c r="AG10" s="414" t="s">
        <v>19</v>
      </c>
      <c r="AH10" s="417" t="s">
        <v>37</v>
      </c>
      <c r="AI10" s="413"/>
      <c r="AJ10" s="412" t="s">
        <v>38</v>
      </c>
      <c r="AK10" s="414" t="s">
        <v>19</v>
      </c>
      <c r="AL10" s="417" t="s">
        <v>37</v>
      </c>
      <c r="AM10" s="413"/>
      <c r="AN10" s="412" t="s">
        <v>38</v>
      </c>
      <c r="AO10" s="414" t="s">
        <v>19</v>
      </c>
      <c r="AP10" s="417" t="s">
        <v>37</v>
      </c>
      <c r="AQ10" s="413"/>
      <c r="AR10" s="412" t="s">
        <v>38</v>
      </c>
      <c r="AS10" s="414" t="s">
        <v>19</v>
      </c>
      <c r="AT10" s="417" t="s">
        <v>37</v>
      </c>
      <c r="AU10" s="413"/>
      <c r="AV10" s="412" t="s">
        <v>38</v>
      </c>
      <c r="AW10" s="414" t="s">
        <v>19</v>
      </c>
      <c r="AX10" s="417" t="s">
        <v>37</v>
      </c>
      <c r="AY10" s="413"/>
      <c r="AZ10" s="412" t="s">
        <v>38</v>
      </c>
      <c r="BA10" s="414" t="s">
        <v>19</v>
      </c>
      <c r="BB10" s="417" t="s">
        <v>37</v>
      </c>
      <c r="BC10" s="413"/>
      <c r="BD10" s="412" t="s">
        <v>38</v>
      </c>
      <c r="BE10" s="416" t="s">
        <v>37</v>
      </c>
      <c r="BF10" s="415" t="s">
        <v>38</v>
      </c>
      <c r="BG10" s="414" t="s">
        <v>89</v>
      </c>
      <c r="BH10" s="413" t="s">
        <v>127</v>
      </c>
      <c r="BI10" s="412" t="s">
        <v>111</v>
      </c>
    </row>
    <row r="11" spans="1:61" ht="15.75" thickBot="1" x14ac:dyDescent="0.3">
      <c r="A11" s="411" t="s">
        <v>205</v>
      </c>
      <c r="B11" s="410"/>
      <c r="C11" s="409"/>
      <c r="D11" s="408">
        <f>SUM(D12:D14)</f>
        <v>1210832.1000000001</v>
      </c>
      <c r="E11" s="446"/>
      <c r="F11" s="446"/>
      <c r="G11" s="446"/>
      <c r="H11" s="406">
        <f>SUM(H12:H14)</f>
        <v>1210832.1000000001</v>
      </c>
      <c r="I11" s="405">
        <f>SUM(I12:I14)</f>
        <v>1062032.1000000001</v>
      </c>
      <c r="J11" s="407"/>
      <c r="K11" s="404">
        <f>SUM(K12:K14)</f>
        <v>729854.7</v>
      </c>
      <c r="L11" s="642">
        <f>SUM(L12:L14)</f>
        <v>-148800</v>
      </c>
      <c r="M11" s="406">
        <f>SUM(M12:M14)</f>
        <v>148800</v>
      </c>
      <c r="N11" s="405">
        <f>SUM(N12:N14)</f>
        <v>0</v>
      </c>
      <c r="O11" s="407"/>
      <c r="P11" s="404">
        <f>SUM(P12:P14)</f>
        <v>0</v>
      </c>
      <c r="Q11" s="406">
        <f>SUM(Q12:Q14)</f>
        <v>0</v>
      </c>
      <c r="R11" s="405">
        <f>SUM(R12:R14)</f>
        <v>0</v>
      </c>
      <c r="S11" s="407"/>
      <c r="T11" s="404">
        <f>SUM(T12:T14)</f>
        <v>0</v>
      </c>
      <c r="U11" s="406">
        <f>SUM(U12:U14)</f>
        <v>0</v>
      </c>
      <c r="V11" s="405">
        <f>SUM(V12:V14)</f>
        <v>0</v>
      </c>
      <c r="W11" s="407"/>
      <c r="X11" s="404">
        <f>SUM(X12:X14)</f>
        <v>0</v>
      </c>
      <c r="Y11" s="406">
        <f>SUM(Y12:Y14)</f>
        <v>0</v>
      </c>
      <c r="Z11" s="405">
        <f>SUM(Z12:Z14)</f>
        <v>0</v>
      </c>
      <c r="AA11" s="407"/>
      <c r="AB11" s="404">
        <f>SUM(AB12:AB14)</f>
        <v>0</v>
      </c>
      <c r="AC11" s="406">
        <f>SUM(AC12:AC14)</f>
        <v>0</v>
      </c>
      <c r="AD11" s="405">
        <f>SUM(AD12:AD14)</f>
        <v>0</v>
      </c>
      <c r="AE11" s="407"/>
      <c r="AF11" s="404">
        <f>SUM(AF12:AF14)</f>
        <v>0</v>
      </c>
      <c r="AG11" s="406">
        <f>SUM(AG12:AG14)</f>
        <v>0</v>
      </c>
      <c r="AH11" s="405">
        <f>SUM(AH12:AH14)</f>
        <v>0</v>
      </c>
      <c r="AI11" s="407"/>
      <c r="AJ11" s="404">
        <f>SUM(AJ12:AJ14)</f>
        <v>0</v>
      </c>
      <c r="AK11" s="406">
        <f>SUM(AK12:AK14)</f>
        <v>0</v>
      </c>
      <c r="AL11" s="405">
        <f>SUM(AL12:AL14)</f>
        <v>0</v>
      </c>
      <c r="AM11" s="407"/>
      <c r="AN11" s="404">
        <f>SUM(AN12:AN14)</f>
        <v>0</v>
      </c>
      <c r="AO11" s="406">
        <f>SUM(AO12:AO14)</f>
        <v>0</v>
      </c>
      <c r="AP11" s="405">
        <f>SUM(AP12:AP14)</f>
        <v>0</v>
      </c>
      <c r="AQ11" s="407"/>
      <c r="AR11" s="404">
        <f>SUM(AR12:AR14)</f>
        <v>0</v>
      </c>
      <c r="AS11" s="406">
        <f>SUM(AS12:AS14)</f>
        <v>0</v>
      </c>
      <c r="AT11" s="405">
        <f>SUM(AT12:AT14)</f>
        <v>0</v>
      </c>
      <c r="AU11" s="407"/>
      <c r="AV11" s="404">
        <f>SUM(AV12:AV14)</f>
        <v>0</v>
      </c>
      <c r="AW11" s="406">
        <f>SUM(AW12:AW14)</f>
        <v>0</v>
      </c>
      <c r="AX11" s="405">
        <f>SUM(AX12:AX14)</f>
        <v>0</v>
      </c>
      <c r="AY11" s="407"/>
      <c r="AZ11" s="404">
        <f>SUM(AZ12:AZ14)</f>
        <v>0</v>
      </c>
      <c r="BA11" s="406">
        <f>SUM(BA12:BA14)</f>
        <v>0</v>
      </c>
      <c r="BB11" s="405">
        <f>SUM(BB12:BB14)</f>
        <v>0</v>
      </c>
      <c r="BC11" s="407"/>
      <c r="BD11" s="404">
        <f>SUM(BD12:BD14)</f>
        <v>0</v>
      </c>
      <c r="BE11" s="405">
        <f t="shared" ref="BE11:BF11" si="0">SUM(BE13:BE14)</f>
        <v>0</v>
      </c>
      <c r="BF11" s="404">
        <f t="shared" si="0"/>
        <v>0</v>
      </c>
      <c r="BG11" s="406">
        <f>SUM(BG12:BG14)</f>
        <v>1062032.1000000001</v>
      </c>
      <c r="BH11" s="405">
        <f>SUM(BH12:BH14)</f>
        <v>1062032.1000000001</v>
      </c>
      <c r="BI11" s="404">
        <f>SUM(BI12:BI14)</f>
        <v>729854.7</v>
      </c>
    </row>
    <row r="12" spans="1:61" ht="38.25" x14ac:dyDescent="0.25">
      <c r="A12" s="403" t="s">
        <v>223</v>
      </c>
      <c r="B12" s="402"/>
      <c r="C12" s="401"/>
      <c r="D12" s="400">
        <f>(H12+M12+Q12+U12+Y12+AC12+AG12+AK12+AO12+AS12+AW12+BA12)+L12</f>
        <v>729854.7</v>
      </c>
      <c r="E12" s="400" t="s">
        <v>214</v>
      </c>
      <c r="F12" s="400" t="s">
        <v>215</v>
      </c>
      <c r="G12" s="400" t="s">
        <v>216</v>
      </c>
      <c r="H12" s="638">
        <v>729854.7</v>
      </c>
      <c r="I12" s="639">
        <v>729854.7</v>
      </c>
      <c r="J12" s="640"/>
      <c r="K12" s="641">
        <v>729854.7</v>
      </c>
      <c r="L12" s="643">
        <v>0</v>
      </c>
      <c r="M12" s="638"/>
      <c r="N12" s="402"/>
      <c r="O12" s="640"/>
      <c r="P12" s="641"/>
      <c r="Q12" s="638"/>
      <c r="R12" s="402"/>
      <c r="S12" s="640"/>
      <c r="T12" s="641"/>
      <c r="U12" s="638"/>
      <c r="V12" s="402"/>
      <c r="W12" s="640"/>
      <c r="X12" s="641"/>
      <c r="Y12" s="638"/>
      <c r="Z12" s="402"/>
      <c r="AA12" s="640"/>
      <c r="AB12" s="641"/>
      <c r="AC12" s="638"/>
      <c r="AD12" s="402"/>
      <c r="AE12" s="640"/>
      <c r="AF12" s="641"/>
      <c r="AG12" s="638"/>
      <c r="AH12" s="402"/>
      <c r="AI12" s="640"/>
      <c r="AJ12" s="641"/>
      <c r="AK12" s="638"/>
      <c r="AL12" s="402"/>
      <c r="AM12" s="640"/>
      <c r="AN12" s="641"/>
      <c r="AO12" s="638"/>
      <c r="AP12" s="402"/>
      <c r="AQ12" s="640"/>
      <c r="AR12" s="641"/>
      <c r="AS12" s="638"/>
      <c r="AT12" s="402"/>
      <c r="AU12" s="640"/>
      <c r="AV12" s="641"/>
      <c r="AW12" s="638"/>
      <c r="AX12" s="402"/>
      <c r="AY12" s="640"/>
      <c r="AZ12" s="641"/>
      <c r="BA12" s="638"/>
      <c r="BB12" s="402"/>
      <c r="BC12" s="640"/>
      <c r="BD12" s="641"/>
      <c r="BE12" s="398"/>
      <c r="BF12" s="399"/>
      <c r="BG12" s="398">
        <f>(H12)+L12</f>
        <v>729854.7</v>
      </c>
      <c r="BH12" s="398">
        <f>I12+N12+R12+V12+Z12+AD12+AH12+AL12+AP12+AT12+AX12+BB12+BE12</f>
        <v>729854.7</v>
      </c>
      <c r="BI12" s="398">
        <f>K12+P12+T12+X12+AB12+AF12+AJ12+AN12+AR12+AV12+AZ12+BD12+BF12</f>
        <v>729854.7</v>
      </c>
    </row>
    <row r="13" spans="1:61" ht="25.5" x14ac:dyDescent="0.25">
      <c r="A13" s="403" t="s">
        <v>204</v>
      </c>
      <c r="B13" s="402"/>
      <c r="C13" s="401"/>
      <c r="D13" s="400">
        <f t="shared" ref="D13:D14" si="1">(H13+M13+Q13+U13+Y13+AC13+AG13+AK13+AO13+AS13+AW13+BA13)+L13</f>
        <v>332177.40000000002</v>
      </c>
      <c r="E13" s="400" t="s">
        <v>214</v>
      </c>
      <c r="F13" s="400" t="s">
        <v>215</v>
      </c>
      <c r="G13" s="400" t="s">
        <v>216</v>
      </c>
      <c r="H13" s="638">
        <v>332177.40000000002</v>
      </c>
      <c r="I13" s="639">
        <v>332177.40000000002</v>
      </c>
      <c r="J13" s="640"/>
      <c r="K13" s="641"/>
      <c r="L13" s="643">
        <v>0</v>
      </c>
      <c r="M13" s="638"/>
      <c r="N13" s="402"/>
      <c r="O13" s="640"/>
      <c r="P13" s="641"/>
      <c r="Q13" s="638"/>
      <c r="R13" s="402"/>
      <c r="S13" s="640"/>
      <c r="T13" s="641"/>
      <c r="U13" s="638"/>
      <c r="V13" s="402"/>
      <c r="W13" s="640"/>
      <c r="X13" s="641"/>
      <c r="Y13" s="638"/>
      <c r="Z13" s="402"/>
      <c r="AA13" s="640"/>
      <c r="AB13" s="641"/>
      <c r="AC13" s="638"/>
      <c r="AD13" s="402"/>
      <c r="AE13" s="640"/>
      <c r="AF13" s="641"/>
      <c r="AG13" s="638"/>
      <c r="AH13" s="402"/>
      <c r="AI13" s="640"/>
      <c r="AJ13" s="641"/>
      <c r="AK13" s="638"/>
      <c r="AL13" s="402"/>
      <c r="AM13" s="640"/>
      <c r="AN13" s="641"/>
      <c r="AO13" s="638"/>
      <c r="AP13" s="402"/>
      <c r="AQ13" s="640"/>
      <c r="AR13" s="641"/>
      <c r="AS13" s="638"/>
      <c r="AT13" s="402"/>
      <c r="AU13" s="640"/>
      <c r="AV13" s="641"/>
      <c r="AW13" s="638"/>
      <c r="AX13" s="402"/>
      <c r="AY13" s="640"/>
      <c r="AZ13" s="641"/>
      <c r="BA13" s="638"/>
      <c r="BB13" s="402"/>
      <c r="BC13" s="640"/>
      <c r="BD13" s="641"/>
      <c r="BE13" s="398"/>
      <c r="BF13" s="399"/>
      <c r="BG13" s="398">
        <f t="shared" ref="BG13:BG14" si="2">(H13)+L13</f>
        <v>332177.40000000002</v>
      </c>
      <c r="BH13" s="398">
        <f>I13+N13+R13+V13+Z13+AD13+AH13+AL13+AP13+AT13+AX13+BB13+BE13</f>
        <v>332177.40000000002</v>
      </c>
      <c r="BI13" s="398">
        <f>K13+P13+T13+X13+AB13+AF13+AJ13+AN13+AR13+AV13+AZ13+BD13+BF13</f>
        <v>0</v>
      </c>
    </row>
    <row r="14" spans="1:61" ht="15.75" thickBot="1" x14ac:dyDescent="0.3">
      <c r="A14" s="403" t="s">
        <v>203</v>
      </c>
      <c r="B14" s="402"/>
      <c r="C14" s="401"/>
      <c r="D14" s="400">
        <f t="shared" si="1"/>
        <v>148800</v>
      </c>
      <c r="E14" s="400" t="s">
        <v>214</v>
      </c>
      <c r="F14" s="400" t="s">
        <v>215</v>
      </c>
      <c r="G14" s="400" t="s">
        <v>216</v>
      </c>
      <c r="H14" s="638">
        <v>148800</v>
      </c>
      <c r="I14" s="639"/>
      <c r="J14" s="640"/>
      <c r="K14" s="641"/>
      <c r="L14" s="643">
        <v>-148800</v>
      </c>
      <c r="M14" s="638">
        <v>148800</v>
      </c>
      <c r="N14" s="402"/>
      <c r="O14" s="640"/>
      <c r="P14" s="641"/>
      <c r="Q14" s="638"/>
      <c r="R14" s="402"/>
      <c r="S14" s="640"/>
      <c r="T14" s="641"/>
      <c r="U14" s="638"/>
      <c r="V14" s="402"/>
      <c r="W14" s="640"/>
      <c r="X14" s="641"/>
      <c r="Y14" s="638"/>
      <c r="Z14" s="402"/>
      <c r="AA14" s="640"/>
      <c r="AB14" s="641"/>
      <c r="AC14" s="638"/>
      <c r="AD14" s="402"/>
      <c r="AE14" s="640"/>
      <c r="AF14" s="641"/>
      <c r="AG14" s="638"/>
      <c r="AH14" s="402"/>
      <c r="AI14" s="640"/>
      <c r="AJ14" s="641"/>
      <c r="AK14" s="638"/>
      <c r="AL14" s="402"/>
      <c r="AM14" s="640"/>
      <c r="AN14" s="641"/>
      <c r="AO14" s="638"/>
      <c r="AP14" s="402"/>
      <c r="AQ14" s="640"/>
      <c r="AR14" s="641"/>
      <c r="AS14" s="638"/>
      <c r="AT14" s="402"/>
      <c r="AU14" s="640"/>
      <c r="AV14" s="641"/>
      <c r="AW14" s="638"/>
      <c r="AX14" s="402"/>
      <c r="AY14" s="640"/>
      <c r="AZ14" s="641"/>
      <c r="BA14" s="638"/>
      <c r="BB14" s="402"/>
      <c r="BC14" s="640"/>
      <c r="BD14" s="641"/>
      <c r="BE14" s="398"/>
      <c r="BF14" s="399"/>
      <c r="BG14" s="398">
        <f t="shared" si="2"/>
        <v>0</v>
      </c>
      <c r="BH14" s="398">
        <f>I14+N14+R14+V14+Z14+AD14+AH14+AL14+AP14+AT14+AX14+BB14+BE14</f>
        <v>0</v>
      </c>
      <c r="BI14" s="398">
        <f>K14+P14+T14+X14+AB14+AF14+AJ14+AN14+AR14+AV14+AZ14+BD14+BF14</f>
        <v>0</v>
      </c>
    </row>
    <row r="15" spans="1:61" ht="15.75" thickBot="1" x14ac:dyDescent="0.3">
      <c r="A15" s="397" t="s">
        <v>39</v>
      </c>
      <c r="B15" s="395"/>
      <c r="C15" s="396"/>
      <c r="D15" s="395">
        <f>SUM(D11)</f>
        <v>1210832.1000000001</v>
      </c>
      <c r="E15" s="395"/>
      <c r="F15" s="395"/>
      <c r="G15" s="395"/>
      <c r="H15" s="389">
        <f>SUM(H12:H14)</f>
        <v>1210832.1000000001</v>
      </c>
      <c r="I15" s="394">
        <f>SUM(I12:I14)</f>
        <v>1062032.1000000001</v>
      </c>
      <c r="J15" s="393"/>
      <c r="K15" s="392">
        <f>SUM(K12:K14)</f>
        <v>729854.7</v>
      </c>
      <c r="L15" s="642">
        <f>SUM(L12:L14)</f>
        <v>-148800</v>
      </c>
      <c r="M15" s="389">
        <f>SUM(M13:M14)</f>
        <v>148800</v>
      </c>
      <c r="N15" s="394">
        <f>SUM(N13:N14)</f>
        <v>0</v>
      </c>
      <c r="O15" s="393"/>
      <c r="P15" s="392">
        <f>SUM(P13:P14)</f>
        <v>0</v>
      </c>
      <c r="Q15" s="389">
        <f>SUM(Q13:Q14)</f>
        <v>0</v>
      </c>
      <c r="R15" s="394">
        <f>SUM(R13:R14)</f>
        <v>0</v>
      </c>
      <c r="S15" s="393"/>
      <c r="T15" s="392">
        <f>SUM(T13:T14)</f>
        <v>0</v>
      </c>
      <c r="U15" s="389">
        <f>SUM(U13:U14)</f>
        <v>0</v>
      </c>
      <c r="V15" s="394">
        <f>SUM(V13:V14)</f>
        <v>0</v>
      </c>
      <c r="W15" s="393"/>
      <c r="X15" s="392">
        <f>SUM(X13:X14)</f>
        <v>0</v>
      </c>
      <c r="Y15" s="389">
        <f>SUM(Y13:Y14)</f>
        <v>0</v>
      </c>
      <c r="Z15" s="394">
        <f>SUM(Z13:Z14)</f>
        <v>0</v>
      </c>
      <c r="AA15" s="393"/>
      <c r="AB15" s="392">
        <f>SUM(AB13:AB14)</f>
        <v>0</v>
      </c>
      <c r="AC15" s="389">
        <f>SUM(AC13:AC14)</f>
        <v>0</v>
      </c>
      <c r="AD15" s="394">
        <f>SUM(AD13:AD14)</f>
        <v>0</v>
      </c>
      <c r="AE15" s="393"/>
      <c r="AF15" s="392">
        <f>SUM(AF13:AF14)</f>
        <v>0</v>
      </c>
      <c r="AG15" s="389">
        <f>SUM(AG13:AG14)</f>
        <v>0</v>
      </c>
      <c r="AH15" s="394">
        <f>SUM(AH13:AH14)</f>
        <v>0</v>
      </c>
      <c r="AI15" s="393"/>
      <c r="AJ15" s="392">
        <f>SUM(AJ13:AJ14)</f>
        <v>0</v>
      </c>
      <c r="AK15" s="389">
        <f>SUM(AK13:AK14)</f>
        <v>0</v>
      </c>
      <c r="AL15" s="394">
        <f>SUM(AL13:AL14)</f>
        <v>0</v>
      </c>
      <c r="AM15" s="393"/>
      <c r="AN15" s="392">
        <f>SUM(AN13:AN14)</f>
        <v>0</v>
      </c>
      <c r="AO15" s="389">
        <f>SUM(AO13:AO14)</f>
        <v>0</v>
      </c>
      <c r="AP15" s="394">
        <f>SUM(AP13:AP14)</f>
        <v>0</v>
      </c>
      <c r="AQ15" s="393"/>
      <c r="AR15" s="392">
        <f>SUM(AR13:AR14)</f>
        <v>0</v>
      </c>
      <c r="AS15" s="389">
        <f>SUM(AS13:AS14)</f>
        <v>0</v>
      </c>
      <c r="AT15" s="394">
        <f>SUM(AT13:AT14)</f>
        <v>0</v>
      </c>
      <c r="AU15" s="393"/>
      <c r="AV15" s="392">
        <f>SUM(AV13:AV14)</f>
        <v>0</v>
      </c>
      <c r="AW15" s="389">
        <f>SUM(AW13:AW14)</f>
        <v>0</v>
      </c>
      <c r="AX15" s="394">
        <f>SUM(AX13:AX14)</f>
        <v>0</v>
      </c>
      <c r="AY15" s="393"/>
      <c r="AZ15" s="392">
        <f>SUM(AZ13:AZ14)</f>
        <v>0</v>
      </c>
      <c r="BA15" s="389">
        <f>SUM(BA13:BA14)</f>
        <v>0</v>
      </c>
      <c r="BB15" s="394">
        <f>SUM(BB13:BB14)</f>
        <v>0</v>
      </c>
      <c r="BC15" s="393"/>
      <c r="BD15" s="392">
        <f t="shared" ref="BD15:BF15" si="3">SUM(BD13:BD14)</f>
        <v>0</v>
      </c>
      <c r="BE15" s="391">
        <f t="shared" si="3"/>
        <v>0</v>
      </c>
      <c r="BF15" s="390">
        <f t="shared" si="3"/>
        <v>0</v>
      </c>
      <c r="BG15" s="389">
        <f>SUM(BG12:BG14)</f>
        <v>1062032.1000000001</v>
      </c>
      <c r="BH15" s="388">
        <f>SUM(BH12:BH14)</f>
        <v>1062032.1000000001</v>
      </c>
      <c r="BI15" s="387">
        <f>SUM(BI12:BI14)</f>
        <v>729854.7</v>
      </c>
    </row>
    <row r="16" spans="1:61" x14ac:dyDescent="0.25">
      <c r="A16" s="386" t="s">
        <v>89</v>
      </c>
      <c r="B16" s="384"/>
      <c r="C16" s="385"/>
      <c r="D16" s="384"/>
      <c r="E16" s="384"/>
      <c r="F16" s="384"/>
      <c r="G16" s="384"/>
      <c r="H16" s="383">
        <f>H15</f>
        <v>1210832.1000000001</v>
      </c>
      <c r="I16" s="380"/>
      <c r="J16" s="382"/>
      <c r="K16" s="381"/>
      <c r="L16" s="463">
        <f>H16+L15</f>
        <v>1062032.1000000001</v>
      </c>
      <c r="M16" s="383">
        <f>L16+M15</f>
        <v>1210832.1000000001</v>
      </c>
      <c r="N16" s="380"/>
      <c r="O16" s="382"/>
      <c r="P16" s="381"/>
      <c r="Q16" s="383">
        <f>M16+Q15</f>
        <v>1210832.1000000001</v>
      </c>
      <c r="R16" s="380"/>
      <c r="S16" s="382"/>
      <c r="T16" s="381"/>
      <c r="U16" s="383">
        <f>Q16+U15</f>
        <v>1210832.1000000001</v>
      </c>
      <c r="V16" s="380"/>
      <c r="W16" s="382"/>
      <c r="X16" s="381"/>
      <c r="Y16" s="383">
        <f>U16+Y15</f>
        <v>1210832.1000000001</v>
      </c>
      <c r="Z16" s="380"/>
      <c r="AA16" s="382"/>
      <c r="AB16" s="381"/>
      <c r="AC16" s="383">
        <f>Y16+AC15</f>
        <v>1210832.1000000001</v>
      </c>
      <c r="AD16" s="380"/>
      <c r="AE16" s="382"/>
      <c r="AF16" s="381"/>
      <c r="AG16" s="383">
        <f>AC16+AG15</f>
        <v>1210832.1000000001</v>
      </c>
      <c r="AH16" s="380"/>
      <c r="AI16" s="382"/>
      <c r="AJ16" s="381"/>
      <c r="AK16" s="383">
        <f>AG16+AK15</f>
        <v>1210832.1000000001</v>
      </c>
      <c r="AL16" s="380"/>
      <c r="AM16" s="382"/>
      <c r="AN16" s="381"/>
      <c r="AO16" s="383">
        <f>AK16+AO15</f>
        <v>1210832.1000000001</v>
      </c>
      <c r="AP16" s="380"/>
      <c r="AQ16" s="382"/>
      <c r="AR16" s="381"/>
      <c r="AS16" s="383">
        <f>AO16+AS15</f>
        <v>1210832.1000000001</v>
      </c>
      <c r="AT16" s="380"/>
      <c r="AU16" s="382"/>
      <c r="AV16" s="381"/>
      <c r="AW16" s="383">
        <f>AS16+AW15</f>
        <v>1210832.1000000001</v>
      </c>
      <c r="AX16" s="380"/>
      <c r="AY16" s="382"/>
      <c r="AZ16" s="381"/>
      <c r="BA16" s="383">
        <f>AW16+BA15</f>
        <v>1210832.1000000001</v>
      </c>
      <c r="BB16" s="380"/>
      <c r="BC16" s="382"/>
      <c r="BD16" s="381"/>
      <c r="BE16" s="380"/>
      <c r="BF16" s="379"/>
      <c r="BI16" s="362"/>
    </row>
    <row r="17" spans="1:61" x14ac:dyDescent="0.25">
      <c r="A17" s="378" t="s">
        <v>127</v>
      </c>
      <c r="B17" s="376"/>
      <c r="C17" s="377"/>
      <c r="D17" s="376"/>
      <c r="E17" s="376"/>
      <c r="F17" s="376"/>
      <c r="G17" s="376"/>
      <c r="H17" s="375"/>
      <c r="I17" s="374">
        <f>I15</f>
        <v>1062032.1000000001</v>
      </c>
      <c r="J17" s="374"/>
      <c r="K17" s="373"/>
      <c r="L17" s="457"/>
      <c r="M17" s="375"/>
      <c r="N17" s="374">
        <f>I17+N15</f>
        <v>1062032.1000000001</v>
      </c>
      <c r="O17" s="374"/>
      <c r="P17" s="373"/>
      <c r="Q17" s="375"/>
      <c r="R17" s="374">
        <f>N17+R15</f>
        <v>1062032.1000000001</v>
      </c>
      <c r="S17" s="374"/>
      <c r="T17" s="373"/>
      <c r="U17" s="375"/>
      <c r="V17" s="374">
        <f>R17+V15</f>
        <v>1062032.1000000001</v>
      </c>
      <c r="W17" s="374"/>
      <c r="X17" s="373"/>
      <c r="Y17" s="375"/>
      <c r="Z17" s="374">
        <f>V17+Z15</f>
        <v>1062032.1000000001</v>
      </c>
      <c r="AA17" s="374"/>
      <c r="AB17" s="373"/>
      <c r="AC17" s="375"/>
      <c r="AD17" s="374">
        <f>Z17+AD15</f>
        <v>1062032.1000000001</v>
      </c>
      <c r="AE17" s="374"/>
      <c r="AF17" s="373"/>
      <c r="AG17" s="375"/>
      <c r="AH17" s="374">
        <f>AD17+AH15</f>
        <v>1062032.1000000001</v>
      </c>
      <c r="AI17" s="374"/>
      <c r="AJ17" s="373"/>
      <c r="AK17" s="375"/>
      <c r="AL17" s="374">
        <f>AH17+AL15</f>
        <v>1062032.1000000001</v>
      </c>
      <c r="AM17" s="374"/>
      <c r="AN17" s="373"/>
      <c r="AO17" s="375"/>
      <c r="AP17" s="374">
        <f>AL17+AP15</f>
        <v>1062032.1000000001</v>
      </c>
      <c r="AQ17" s="374"/>
      <c r="AR17" s="373"/>
      <c r="AS17" s="375"/>
      <c r="AT17" s="374">
        <f>AP17+AT15</f>
        <v>1062032.1000000001</v>
      </c>
      <c r="AU17" s="374"/>
      <c r="AV17" s="373"/>
      <c r="AW17" s="375"/>
      <c r="AX17" s="374">
        <f>AT17+AX15</f>
        <v>1062032.1000000001</v>
      </c>
      <c r="AY17" s="374"/>
      <c r="AZ17" s="373"/>
      <c r="BA17" s="375"/>
      <c r="BB17" s="374">
        <f>AX17+BB15</f>
        <v>1062032.1000000001</v>
      </c>
      <c r="BC17" s="374"/>
      <c r="BD17" s="373"/>
      <c r="BE17" s="372">
        <f>BB17+BE15</f>
        <v>1062032.1000000001</v>
      </c>
      <c r="BF17" s="371"/>
      <c r="BI17" s="362"/>
    </row>
    <row r="18" spans="1:61" ht="15.75" thickBot="1" x14ac:dyDescent="0.3">
      <c r="A18" s="370" t="s">
        <v>128</v>
      </c>
      <c r="B18" s="368"/>
      <c r="C18" s="369"/>
      <c r="D18" s="368"/>
      <c r="E18" s="368"/>
      <c r="F18" s="368"/>
      <c r="G18" s="368"/>
      <c r="H18" s="367"/>
      <c r="I18" s="366"/>
      <c r="J18" s="366"/>
      <c r="K18" s="365">
        <f>K15</f>
        <v>729854.7</v>
      </c>
      <c r="L18" s="458"/>
      <c r="M18" s="367"/>
      <c r="N18" s="366"/>
      <c r="O18" s="366"/>
      <c r="P18" s="365">
        <f>K18+P15</f>
        <v>729854.7</v>
      </c>
      <c r="Q18" s="367"/>
      <c r="R18" s="366"/>
      <c r="S18" s="366"/>
      <c r="T18" s="365">
        <f>P18+T15</f>
        <v>729854.7</v>
      </c>
      <c r="U18" s="367"/>
      <c r="V18" s="366"/>
      <c r="W18" s="366"/>
      <c r="X18" s="365">
        <f>T18+X15</f>
        <v>729854.7</v>
      </c>
      <c r="Y18" s="367"/>
      <c r="Z18" s="366"/>
      <c r="AA18" s="366"/>
      <c r="AB18" s="365">
        <f>X18+AB15</f>
        <v>729854.7</v>
      </c>
      <c r="AC18" s="367"/>
      <c r="AD18" s="366"/>
      <c r="AE18" s="366"/>
      <c r="AF18" s="365">
        <f>AB18+AF15</f>
        <v>729854.7</v>
      </c>
      <c r="AG18" s="367"/>
      <c r="AH18" s="366"/>
      <c r="AI18" s="366"/>
      <c r="AJ18" s="365">
        <f>AF18+AJ15</f>
        <v>729854.7</v>
      </c>
      <c r="AK18" s="367"/>
      <c r="AL18" s="366"/>
      <c r="AM18" s="366"/>
      <c r="AN18" s="365">
        <f>AJ18+AN15</f>
        <v>729854.7</v>
      </c>
      <c r="AO18" s="367"/>
      <c r="AP18" s="366"/>
      <c r="AQ18" s="366"/>
      <c r="AR18" s="365">
        <f>AN18+AR15</f>
        <v>729854.7</v>
      </c>
      <c r="AS18" s="367"/>
      <c r="AT18" s="366"/>
      <c r="AU18" s="366"/>
      <c r="AV18" s="365">
        <f>AR18+AV15</f>
        <v>729854.7</v>
      </c>
      <c r="AW18" s="367"/>
      <c r="AX18" s="366"/>
      <c r="AY18" s="366"/>
      <c r="AZ18" s="365">
        <f>AV18+AZ15</f>
        <v>729854.7</v>
      </c>
      <c r="BA18" s="367"/>
      <c r="BB18" s="366"/>
      <c r="BC18" s="366"/>
      <c r="BD18" s="365">
        <f>AZ18+BD15</f>
        <v>729854.7</v>
      </c>
      <c r="BE18" s="364"/>
      <c r="BF18" s="363">
        <f>BD18+BF15</f>
        <v>729854.7</v>
      </c>
      <c r="BG18" s="362"/>
      <c r="BH18" s="362"/>
      <c r="BI18" s="362"/>
    </row>
    <row r="19" spans="1:61" x14ac:dyDescent="0.25">
      <c r="A19" s="361"/>
      <c r="B19" s="360"/>
      <c r="C19" s="360"/>
      <c r="D19" s="360"/>
      <c r="E19" s="360"/>
      <c r="F19" s="360"/>
      <c r="G19" s="360"/>
    </row>
  </sheetData>
  <mergeCells count="15">
    <mergeCell ref="H9:K9"/>
    <mergeCell ref="M9:P9"/>
    <mergeCell ref="Q9:T9"/>
    <mergeCell ref="U9:X9"/>
    <mergeCell ref="Y9:AB9"/>
    <mergeCell ref="L9:L10"/>
    <mergeCell ref="AC9:AF9"/>
    <mergeCell ref="BE9:BF9"/>
    <mergeCell ref="BG9:BI9"/>
    <mergeCell ref="AG9:AJ9"/>
    <mergeCell ref="AK9:AN9"/>
    <mergeCell ref="AO9:AR9"/>
    <mergeCell ref="AS9:AV9"/>
    <mergeCell ref="AW9:AZ9"/>
    <mergeCell ref="BA9:BD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BDABF4EE6CF54598F86A7180706F66" ma:contentTypeVersion="31" ma:contentTypeDescription="Create a new document." ma:contentTypeScope="" ma:versionID="4a29edcc043f16093eb6332d00dcbba4">
  <xsd:schema xmlns:xsd="http://www.w3.org/2001/XMLSchema" xmlns:xs="http://www.w3.org/2001/XMLSchema" xmlns:p="http://schemas.microsoft.com/office/2006/metadata/properties" xmlns:ns2="ee0d1073-b73c-4cf9-a2e0-1985adf7d54f" xmlns:ns3="789ec1b1-8265-4bc4-bb49-e618abb7e2c5" targetNamespace="http://schemas.microsoft.com/office/2006/metadata/properties" ma:root="true" ma:fieldsID="58defa6162b85f4d28b324dedee1ba93" ns2:_="" ns3:_="">
    <xsd:import namespace="ee0d1073-b73c-4cf9-a2e0-1985adf7d54f"/>
    <xsd:import namespace="789ec1b1-8265-4bc4-bb49-e618abb7e2c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c0deb56-c673-49b7-a44c-1f8606d04005}" ma:internalName="TaxCatchAll" ma:showField="CatchAllData" ma:web="ee0d1073-b73c-4cf9-a2e0-1985adf7d5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ec1b1-8265-4bc4-bb49-e618abb7e2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199f5e-f571-42dc-8172-d11fd433b9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3XNNPFDRQHSR-2008555407-9593</_dlc_DocId>
    <_dlc_DocIdUrl xmlns="ee0d1073-b73c-4cf9-a2e0-1985adf7d54f">
      <Url>https://myfloridacfo.sharepoint.com/sites/FLP/_layouts/15/DocIdRedir.aspx?ID=3XNNPFDRQHSR-2008555407-9593</Url>
      <Description>3XNNPFDRQHSR-2008555407-9593</Description>
    </_dlc_DocIdUrl>
    <TaxCatchAll xmlns="ee0d1073-b73c-4cf9-a2e0-1985adf7d54f" xsi:nil="true"/>
    <lcf76f155ced4ddcb4097134ff3c332f xmlns="789ec1b1-8265-4bc4-bb49-e618abb7e2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F919BE-7D67-466C-B8B2-B76D942B8F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79DB17-CA00-40B1-981F-BCC05B8E7D00}"/>
</file>

<file path=customXml/itemProps3.xml><?xml version="1.0" encoding="utf-8"?>
<ds:datastoreItem xmlns:ds="http://schemas.openxmlformats.org/officeDocument/2006/customXml" ds:itemID="{6ED20F1A-57B3-456F-AF65-279A3388A8D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396C103-2214-474F-AFDF-342FB6803B31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ee0d1073-b73c-4cf9-a2e0-1985adf7d54f"/>
    <ds:schemaRef ds:uri="http://schemas.microsoft.com/office/infopath/2007/PartnerControls"/>
    <ds:schemaRef ds:uri="http://schemas.microsoft.com/office/2006/documentManagement/types"/>
    <ds:schemaRef ds:uri="ccbe3d93-721a-40eb-81ca-e2197060b67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Monthly Summary </vt:lpstr>
      <vt:lpstr>Footnotes</vt:lpstr>
      <vt:lpstr>SSI Detail</vt:lpstr>
      <vt:lpstr>Oracle Summary</vt:lpstr>
      <vt:lpstr>Florida PALM-UAT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Werner, Tommy</dc:creator>
  <cp:keywords/>
  <dc:description/>
  <cp:lastModifiedBy>Robertson, Angie</cp:lastModifiedBy>
  <cp:revision/>
  <cp:lastPrinted>2026-08-05T17:16:39Z</cp:lastPrinted>
  <dcterms:created xsi:type="dcterms:W3CDTF">2018-12-14T15:22:45Z</dcterms:created>
  <dcterms:modified xsi:type="dcterms:W3CDTF">2026-08-05T17:17:19Z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0x0101001FBDABF4EE6CF54598F86A7180706F66</vt:lpwstr>
  </property>
  <property fmtid="{D5CDD505-2E9C-101B-9397-08002B2CF9AE}" pid="3" name="_dlc_DocIdItemGuid">
    <vt:lpwstr>e12b610d-deae-455b-a00d-5d5a3b2893a3</vt:lpwstr>
  </property>
  <property fmtid="{D5CDD505-2E9C-101B-9397-08002B2CF9AE}" pid="4" name="Order">
    <vt:r8>27600</vt:r8>
  </property>
  <property fmtid="{D5CDD505-2E9C-101B-9397-08002B2CF9AE}" pid="5" name="MediaServiceImageTags">
    <vt:lpwstr/>
  </property>
</Properties>
</file>