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13_ncr:1_{A7715FCC-D496-4A1E-8CAC-46D140EDB47B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 " sheetId="22" r:id="rId3"/>
    <sheet name="Oracle Summary " sheetId="23" r:id="rId4"/>
  </sheets>
  <definedNames>
    <definedName name="_xlnm._FilterDatabase" localSheetId="2" hidden="1">'SSI Detail '!$A$9:$AS$47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9" i="22" l="1"/>
  <c r="E29" i="20" l="1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AR40" i="22"/>
  <c r="AR41" i="22" l="1"/>
  <c r="AR42" i="22"/>
  <c r="R55" i="23"/>
  <c r="R54" i="23"/>
  <c r="R53" i="23"/>
  <c r="R52" i="23"/>
  <c r="R51" i="23"/>
  <c r="R50" i="23"/>
  <c r="R49" i="23"/>
  <c r="R48" i="23"/>
  <c r="R47" i="23"/>
  <c r="R46" i="23"/>
  <c r="R45" i="23"/>
  <c r="R44" i="23"/>
  <c r="R43" i="23"/>
  <c r="N42" i="22"/>
  <c r="S23" i="20"/>
  <c r="BF23" i="20" l="1"/>
  <c r="BA23" i="20"/>
  <c r="AZ23" i="20"/>
  <c r="AY23" i="20"/>
  <c r="AW23" i="20"/>
  <c r="AV23" i="20"/>
  <c r="AU23" i="20"/>
  <c r="AS23" i="20"/>
  <c r="AR23" i="20"/>
  <c r="AQ23" i="20"/>
  <c r="AO23" i="20"/>
  <c r="AN23" i="20"/>
  <c r="AM23" i="20"/>
  <c r="AK23" i="20"/>
  <c r="AJ23" i="20"/>
  <c r="AI23" i="20"/>
  <c r="AG23" i="20"/>
  <c r="AF23" i="20"/>
  <c r="AE23" i="20"/>
  <c r="AC23" i="20"/>
  <c r="AB23" i="20"/>
  <c r="AA23" i="20"/>
  <c r="Y23" i="20"/>
  <c r="X23" i="20"/>
  <c r="W23" i="20"/>
  <c r="U23" i="20"/>
  <c r="T23" i="20"/>
  <c r="R23" i="20"/>
  <c r="P23" i="20"/>
  <c r="O23" i="20"/>
  <c r="N23" i="20"/>
  <c r="L23" i="20"/>
  <c r="K23" i="20"/>
  <c r="J23" i="20"/>
  <c r="H23" i="20"/>
  <c r="G23" i="20"/>
  <c r="C11" i="20"/>
  <c r="C10" i="20" s="1"/>
  <c r="B11" i="20"/>
  <c r="B10" i="20"/>
  <c r="D29" i="20"/>
  <c r="D28" i="20"/>
  <c r="D27" i="20"/>
  <c r="D26" i="20"/>
  <c r="D23" i="20"/>
  <c r="D13" i="20"/>
  <c r="D11" i="20" s="1"/>
  <c r="D10" i="20" s="1"/>
  <c r="H11" i="23" l="1"/>
  <c r="L11" i="23"/>
  <c r="P11" i="23"/>
  <c r="U11" i="23"/>
  <c r="AC11" i="23"/>
  <c r="AG11" i="23"/>
  <c r="AK11" i="23"/>
  <c r="AO11" i="23"/>
  <c r="AS11" i="23"/>
  <c r="AW11" i="23"/>
  <c r="BA11" i="23"/>
  <c r="H12" i="23"/>
  <c r="L12" i="23"/>
  <c r="P12" i="23"/>
  <c r="U12" i="23"/>
  <c r="AC12" i="23"/>
  <c r="AG12" i="23"/>
  <c r="AK12" i="23"/>
  <c r="AO12" i="23"/>
  <c r="AS12" i="23"/>
  <c r="AW12" i="23"/>
  <c r="BA12" i="23"/>
  <c r="BC12" i="23"/>
  <c r="BD12" i="23"/>
  <c r="BC38" i="23"/>
  <c r="BD38" i="23"/>
  <c r="K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AB41" i="23"/>
  <c r="AC41" i="23"/>
  <c r="AC38" i="23" s="1"/>
  <c r="AD41" i="23"/>
  <c r="AF41" i="23"/>
  <c r="AG41" i="23"/>
  <c r="AG38" i="23" s="1"/>
  <c r="AH41" i="23"/>
  <c r="AJ41" i="23"/>
  <c r="AK41" i="23"/>
  <c r="AK38" i="23" s="1"/>
  <c r="AL41" i="23"/>
  <c r="AN41" i="23"/>
  <c r="AO41" i="23"/>
  <c r="AO38" i="23" s="1"/>
  <c r="AP41" i="23"/>
  <c r="AR41" i="23"/>
  <c r="AS41" i="23"/>
  <c r="AS38" i="23" s="1"/>
  <c r="AT41" i="23"/>
  <c r="AV41" i="23"/>
  <c r="AW41" i="23"/>
  <c r="AW38" i="23" s="1"/>
  <c r="AX41" i="23"/>
  <c r="AZ41" i="23"/>
  <c r="BA41" i="23"/>
  <c r="BA38" i="23" s="1"/>
  <c r="BB41" i="23"/>
  <c r="BC41" i="23"/>
  <c r="BD41" i="23"/>
  <c r="C43" i="23"/>
  <c r="F43" i="23"/>
  <c r="G43" i="23"/>
  <c r="H43" i="23"/>
  <c r="I43" i="23"/>
  <c r="J43" i="23"/>
  <c r="K43" i="23"/>
  <c r="L43" i="23"/>
  <c r="M43" i="23"/>
  <c r="N43" i="23"/>
  <c r="O43" i="23"/>
  <c r="P43" i="23"/>
  <c r="Q43" i="23"/>
  <c r="T43" i="23"/>
  <c r="U43" i="23"/>
  <c r="V43" i="23"/>
  <c r="AA43" i="23"/>
  <c r="AB43" i="23"/>
  <c r="AC43" i="23"/>
  <c r="AD43" i="23"/>
  <c r="AF43" i="23"/>
  <c r="AG43" i="23"/>
  <c r="AH43" i="23"/>
  <c r="AI43" i="23"/>
  <c r="AJ43" i="23"/>
  <c r="AK43" i="23"/>
  <c r="AL43" i="23"/>
  <c r="AM43" i="23"/>
  <c r="AN43" i="23"/>
  <c r="AO43" i="23"/>
  <c r="AP43" i="23"/>
  <c r="AR43" i="23"/>
  <c r="AS43" i="23"/>
  <c r="AT43" i="23"/>
  <c r="AU43" i="23"/>
  <c r="AV43" i="23"/>
  <c r="AW43" i="23"/>
  <c r="AX43" i="23"/>
  <c r="AZ43" i="23"/>
  <c r="BA43" i="23"/>
  <c r="BB43" i="23"/>
  <c r="BC43" i="23"/>
  <c r="BD43" i="23"/>
  <c r="BF43" i="23"/>
  <c r="E44" i="23"/>
  <c r="S44" i="23"/>
  <c r="AE44" i="23"/>
  <c r="AQ44" i="23"/>
  <c r="AY44" i="23"/>
  <c r="BG44" i="23"/>
  <c r="BH44" i="23"/>
  <c r="E45" i="23"/>
  <c r="S45" i="23"/>
  <c r="AE45" i="23"/>
  <c r="AQ45" i="23"/>
  <c r="BE45" i="23" s="1"/>
  <c r="AY45" i="23"/>
  <c r="BG45" i="23"/>
  <c r="BH45" i="23"/>
  <c r="E46" i="23"/>
  <c r="S46" i="23"/>
  <c r="AE46" i="23"/>
  <c r="AQ46" i="23"/>
  <c r="AY46" i="23"/>
  <c r="AY43" i="23" s="1"/>
  <c r="BG46" i="23"/>
  <c r="BH46" i="23"/>
  <c r="E47" i="23"/>
  <c r="S47" i="23"/>
  <c r="AE47" i="23"/>
  <c r="AQ47" i="23"/>
  <c r="AY47" i="23"/>
  <c r="BG47" i="23"/>
  <c r="BH47" i="23"/>
  <c r="E48" i="23"/>
  <c r="S48" i="23"/>
  <c r="AE48" i="23"/>
  <c r="AQ48" i="23"/>
  <c r="AY48" i="23"/>
  <c r="BG48" i="23"/>
  <c r="BH48" i="23"/>
  <c r="E49" i="23"/>
  <c r="S49" i="23"/>
  <c r="AE49" i="23"/>
  <c r="AQ49" i="23"/>
  <c r="AY49" i="23"/>
  <c r="BG49" i="23"/>
  <c r="BH49" i="23"/>
  <c r="E50" i="23"/>
  <c r="S50" i="23"/>
  <c r="AE50" i="23"/>
  <c r="AQ50" i="23"/>
  <c r="BE50" i="23" s="1"/>
  <c r="AY50" i="23"/>
  <c r="BG50" i="23"/>
  <c r="BH50" i="23"/>
  <c r="E51" i="23"/>
  <c r="S51" i="23"/>
  <c r="S43" i="23" s="1"/>
  <c r="AE51" i="23"/>
  <c r="AQ51" i="23"/>
  <c r="AY51" i="23"/>
  <c r="BG51" i="23"/>
  <c r="BH51" i="23"/>
  <c r="E52" i="23"/>
  <c r="S52" i="23"/>
  <c r="AE52" i="23"/>
  <c r="AQ52" i="23"/>
  <c r="AY52" i="23"/>
  <c r="BG52" i="23"/>
  <c r="BH52" i="23"/>
  <c r="E53" i="23"/>
  <c r="S53" i="23"/>
  <c r="AE53" i="23"/>
  <c r="AQ53" i="23"/>
  <c r="BE53" i="23" s="1"/>
  <c r="AY53" i="23"/>
  <c r="BG53" i="23"/>
  <c r="BH53" i="23"/>
  <c r="E54" i="23"/>
  <c r="S54" i="23"/>
  <c r="AE54" i="23"/>
  <c r="AQ54" i="23"/>
  <c r="AY54" i="23"/>
  <c r="BG54" i="23"/>
  <c r="BH54" i="23"/>
  <c r="E55" i="23"/>
  <c r="S55" i="23"/>
  <c r="AE55" i="23"/>
  <c r="AQ55" i="23"/>
  <c r="AY55" i="23"/>
  <c r="BG55" i="23"/>
  <c r="BH55" i="23"/>
  <c r="H56" i="23"/>
  <c r="L56" i="23"/>
  <c r="P56" i="23"/>
  <c r="U56" i="23"/>
  <c r="AC56" i="23"/>
  <c r="AG56" i="23"/>
  <c r="AK56" i="23"/>
  <c r="AO56" i="23"/>
  <c r="AS56" i="23"/>
  <c r="AW56" i="23"/>
  <c r="BA56" i="23"/>
  <c r="E39" i="22"/>
  <c r="F39" i="22"/>
  <c r="G39" i="22"/>
  <c r="H39" i="22"/>
  <c r="I39" i="22"/>
  <c r="J39" i="22"/>
  <c r="K39" i="22"/>
  <c r="L39" i="22"/>
  <c r="M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E40" i="22"/>
  <c r="F40" i="22"/>
  <c r="G40" i="22"/>
  <c r="H40" i="22"/>
  <c r="I40" i="22"/>
  <c r="J40" i="22"/>
  <c r="K40" i="22"/>
  <c r="L40" i="22"/>
  <c r="M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AN40" i="22"/>
  <c r="AO40" i="22"/>
  <c r="AP40" i="22"/>
  <c r="AQ40" i="22"/>
  <c r="E41" i="22"/>
  <c r="F41" i="22"/>
  <c r="G41" i="22"/>
  <c r="H41" i="22"/>
  <c r="I41" i="22"/>
  <c r="J41" i="22"/>
  <c r="K41" i="22"/>
  <c r="L41" i="22"/>
  <c r="M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D42" i="22"/>
  <c r="E42" i="22"/>
  <c r="E43" i="22" s="1"/>
  <c r="F42" i="22"/>
  <c r="F44" i="22" s="1"/>
  <c r="G42" i="22"/>
  <c r="G45" i="22" s="1"/>
  <c r="H42" i="22"/>
  <c r="I42" i="22"/>
  <c r="J42" i="22"/>
  <c r="K42" i="22"/>
  <c r="L42" i="22"/>
  <c r="M42" i="22"/>
  <c r="O42" i="22"/>
  <c r="O43" i="22" s="1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BE23" i="20"/>
  <c r="BD23" i="20"/>
  <c r="BC23" i="20"/>
  <c r="BF13" i="20"/>
  <c r="BC13" i="20"/>
  <c r="BA13" i="20"/>
  <c r="AZ13" i="20"/>
  <c r="AY13" i="20"/>
  <c r="AW13" i="20"/>
  <c r="AV13" i="20"/>
  <c r="AU13" i="20"/>
  <c r="AS13" i="20"/>
  <c r="AR13" i="20"/>
  <c r="AQ13" i="20"/>
  <c r="AO13" i="20"/>
  <c r="AN13" i="20"/>
  <c r="AM13" i="20"/>
  <c r="AK13" i="20"/>
  <c r="AJ13" i="20"/>
  <c r="AI13" i="20"/>
  <c r="AG13" i="20"/>
  <c r="AF13" i="20"/>
  <c r="AE13" i="20"/>
  <c r="AC13" i="20"/>
  <c r="AB13" i="20"/>
  <c r="AA13" i="20"/>
  <c r="Y13" i="20"/>
  <c r="X13" i="20"/>
  <c r="W13" i="20"/>
  <c r="U13" i="20"/>
  <c r="T13" i="20"/>
  <c r="R13" i="20"/>
  <c r="P13" i="20"/>
  <c r="O13" i="20"/>
  <c r="N13" i="20"/>
  <c r="L13" i="20"/>
  <c r="K13" i="20"/>
  <c r="J13" i="20"/>
  <c r="H13" i="20"/>
  <c r="G13" i="20"/>
  <c r="F29" i="20"/>
  <c r="F28" i="20"/>
  <c r="F27" i="20"/>
  <c r="F26" i="20"/>
  <c r="BG23" i="20"/>
  <c r="F23" i="20" s="1"/>
  <c r="C30" i="20"/>
  <c r="I44" i="22" l="1"/>
  <c r="L44" i="22" s="1"/>
  <c r="P44" i="22" s="1"/>
  <c r="S44" i="22" s="1"/>
  <c r="V44" i="22" s="1"/>
  <c r="Y44" i="22" s="1"/>
  <c r="AB44" i="22" s="1"/>
  <c r="AE44" i="22" s="1"/>
  <c r="AH44" i="22" s="1"/>
  <c r="AK44" i="22" s="1"/>
  <c r="AN44" i="22" s="1"/>
  <c r="AP44" i="22" s="1"/>
  <c r="H43" i="22"/>
  <c r="K43" i="22" s="1"/>
  <c r="R43" i="22" s="1"/>
  <c r="U43" i="22" s="1"/>
  <c r="X43" i="22" s="1"/>
  <c r="AA43" i="22" s="1"/>
  <c r="AD43" i="22" s="1"/>
  <c r="AG43" i="22" s="1"/>
  <c r="AJ43" i="22" s="1"/>
  <c r="AM43" i="22" s="1"/>
  <c r="BE51" i="23"/>
  <c r="BG43" i="23"/>
  <c r="BE52" i="23"/>
  <c r="BE44" i="23"/>
  <c r="BE43" i="23" s="1"/>
  <c r="AQ43" i="23"/>
  <c r="BE55" i="23"/>
  <c r="BE47" i="23"/>
  <c r="E43" i="23"/>
  <c r="AE43" i="23"/>
  <c r="BE46" i="23"/>
  <c r="BE48" i="23"/>
  <c r="BE54" i="23"/>
  <c r="BE49" i="23"/>
  <c r="BH43" i="23"/>
  <c r="J45" i="22"/>
  <c r="M45" i="22" s="1"/>
  <c r="Q45" i="22" s="1"/>
  <c r="T45" i="22" s="1"/>
  <c r="W45" i="22" s="1"/>
  <c r="Z45" i="22" s="1"/>
  <c r="AC45" i="22" s="1"/>
  <c r="AF45" i="22" s="1"/>
  <c r="AI45" i="22" s="1"/>
  <c r="AL45" i="22" s="1"/>
  <c r="AO45" i="22" s="1"/>
  <c r="AQ45" i="22" s="1"/>
  <c r="BF30" i="20"/>
  <c r="AZ38" i="23"/>
  <c r="BD11" i="23"/>
  <c r="BD56" i="23" s="1"/>
  <c r="BC11" i="23"/>
  <c r="BC56" i="23" s="1"/>
  <c r="BB38" i="23"/>
  <c r="AU38" i="23"/>
  <c r="N38" i="23"/>
  <c r="AT38" i="23"/>
  <c r="AR38" i="23"/>
  <c r="AQ38" i="23"/>
  <c r="AF38" i="23"/>
  <c r="J38" i="23"/>
  <c r="AD38" i="23"/>
  <c r="AI38" i="23"/>
  <c r="M38" i="23"/>
  <c r="AE38" i="23"/>
  <c r="AI12" i="23"/>
  <c r="AI11" i="23" s="1"/>
  <c r="G38" i="23"/>
  <c r="AY38" i="23"/>
  <c r="AN38" i="23"/>
  <c r="S38" i="23"/>
  <c r="E38" i="23"/>
  <c r="AM38" i="23"/>
  <c r="AB38" i="23"/>
  <c r="F38" i="23"/>
  <c r="AY12" i="23"/>
  <c r="AY11" i="23" s="1"/>
  <c r="AN12" i="23"/>
  <c r="AN11" i="23" s="1"/>
  <c r="AN56" i="23" s="1"/>
  <c r="S12" i="23"/>
  <c r="S11" i="23" s="1"/>
  <c r="G12" i="23"/>
  <c r="G11" i="23" s="1"/>
  <c r="AH38" i="23"/>
  <c r="BB12" i="23"/>
  <c r="BB11" i="23" s="1"/>
  <c r="BB56" i="23" s="1"/>
  <c r="V12" i="23"/>
  <c r="V11" i="23" s="1"/>
  <c r="AZ12" i="23"/>
  <c r="AZ11" i="23" s="1"/>
  <c r="AP12" i="23"/>
  <c r="AP11" i="23" s="1"/>
  <c r="AE12" i="23"/>
  <c r="AE11" i="23" s="1"/>
  <c r="T12" i="23"/>
  <c r="T11" i="23" s="1"/>
  <c r="T56" i="23" s="1"/>
  <c r="I12" i="23"/>
  <c r="I11" i="23" s="1"/>
  <c r="AM41" i="23"/>
  <c r="AP38" i="23"/>
  <c r="I38" i="23"/>
  <c r="AD12" i="23"/>
  <c r="AD11" i="23" s="1"/>
  <c r="AD56" i="23" s="1"/>
  <c r="AX12" i="23"/>
  <c r="AX11" i="23" s="1"/>
  <c r="AM12" i="23"/>
  <c r="AM11" i="23" s="1"/>
  <c r="AB12" i="23"/>
  <c r="AB11" i="23" s="1"/>
  <c r="Q12" i="23"/>
  <c r="Q11" i="23" s="1"/>
  <c r="F12" i="23"/>
  <c r="F11" i="23" s="1"/>
  <c r="AX38" i="23"/>
  <c r="Q38" i="23"/>
  <c r="AV12" i="23"/>
  <c r="AV11" i="23" s="1"/>
  <c r="AL12" i="23"/>
  <c r="AL11" i="23" s="1"/>
  <c r="AV38" i="23"/>
  <c r="AL38" i="23"/>
  <c r="AA38" i="23"/>
  <c r="O38" i="23"/>
  <c r="R38" i="23" s="1"/>
  <c r="AU12" i="23"/>
  <c r="AU11" i="23" s="1"/>
  <c r="AJ12" i="23"/>
  <c r="AJ11" i="23" s="1"/>
  <c r="N12" i="23"/>
  <c r="N11" i="23" s="1"/>
  <c r="D12" i="23"/>
  <c r="AJ38" i="23"/>
  <c r="AQ12" i="23"/>
  <c r="AQ11" i="23" s="1"/>
  <c r="AF12" i="23"/>
  <c r="AF11" i="23" s="1"/>
  <c r="AT12" i="23"/>
  <c r="AT11" i="23" s="1"/>
  <c r="M12" i="23"/>
  <c r="M11" i="23" s="1"/>
  <c r="C12" i="23"/>
  <c r="C11" i="23" s="1"/>
  <c r="BF12" i="23"/>
  <c r="AR12" i="23"/>
  <c r="AR11" i="23" s="1"/>
  <c r="AR56" i="23" s="1"/>
  <c r="AH12" i="23"/>
  <c r="AH11" i="23" s="1"/>
  <c r="K12" i="23"/>
  <c r="K11" i="23" s="1"/>
  <c r="K56" i="23" s="1"/>
  <c r="BC30" i="20"/>
  <c r="K30" i="20"/>
  <c r="O12" i="23"/>
  <c r="O11" i="23" s="1"/>
  <c r="BH12" i="23"/>
  <c r="AA12" i="23"/>
  <c r="AA11" i="23" s="1"/>
  <c r="J12" i="23"/>
  <c r="J11" i="23" s="1"/>
  <c r="C41" i="23"/>
  <c r="C38" i="23"/>
  <c r="AG30" i="20"/>
  <c r="E23" i="20"/>
  <c r="BI23" i="20" s="1"/>
  <c r="BJ23" i="20" s="1"/>
  <c r="T30" i="20"/>
  <c r="AE30" i="20"/>
  <c r="AO30" i="20"/>
  <c r="AZ30" i="20"/>
  <c r="AV30" i="20"/>
  <c r="H30" i="20"/>
  <c r="BH23" i="20"/>
  <c r="AA30" i="20"/>
  <c r="O30" i="20"/>
  <c r="AK30" i="20"/>
  <c r="W30" i="20"/>
  <c r="AR30" i="20"/>
  <c r="E13" i="20"/>
  <c r="N30" i="20"/>
  <c r="L30" i="20"/>
  <c r="J30" i="20"/>
  <c r="U30" i="20"/>
  <c r="AF30" i="20"/>
  <c r="AQ30" i="20"/>
  <c r="BA30" i="20"/>
  <c r="AJ30" i="20"/>
  <c r="X30" i="20"/>
  <c r="BE30" i="20"/>
  <c r="AS30" i="20"/>
  <c r="Y30" i="20"/>
  <c r="BD30" i="20"/>
  <c r="R30" i="20"/>
  <c r="AC30" i="20"/>
  <c r="AN30" i="20"/>
  <c r="AY30" i="20"/>
  <c r="BH13" i="20"/>
  <c r="AU30" i="20"/>
  <c r="AI30" i="20"/>
  <c r="P30" i="20"/>
  <c r="AB30" i="20"/>
  <c r="AM30" i="20"/>
  <c r="AW30" i="20"/>
  <c r="BG13" i="20"/>
  <c r="D30" i="20"/>
  <c r="G30" i="20"/>
  <c r="B30" i="20"/>
  <c r="BH11" i="23" l="1"/>
  <c r="BH56" i="23" s="1"/>
  <c r="BF56" i="23"/>
  <c r="BF11" i="23"/>
  <c r="AX56" i="23"/>
  <c r="AZ56" i="23"/>
  <c r="AT56" i="23"/>
  <c r="AH56" i="23"/>
  <c r="I56" i="23"/>
  <c r="I59" i="23" s="1"/>
  <c r="O56" i="23"/>
  <c r="V56" i="23"/>
  <c r="AF56" i="23"/>
  <c r="M56" i="23"/>
  <c r="AP56" i="23"/>
  <c r="E30" i="20"/>
  <c r="BG30" i="20"/>
  <c r="F13" i="20"/>
  <c r="F41" i="23"/>
  <c r="F56" i="23" s="1"/>
  <c r="F57" i="23" s="1"/>
  <c r="AY41" i="23"/>
  <c r="AY56" i="23" s="1"/>
  <c r="AU41" i="23"/>
  <c r="AU56" i="23" s="1"/>
  <c r="AJ56" i="23"/>
  <c r="G56" i="23"/>
  <c r="G58" i="23" s="1"/>
  <c r="K58" i="23" s="1"/>
  <c r="AB56" i="23"/>
  <c r="E12" i="23"/>
  <c r="E11" i="23" s="1"/>
  <c r="N41" i="23"/>
  <c r="S41" i="23"/>
  <c r="S56" i="23" s="1"/>
  <c r="AQ41" i="23"/>
  <c r="AQ56" i="23" s="1"/>
  <c r="AI41" i="23"/>
  <c r="AI56" i="23" s="1"/>
  <c r="Q56" i="23"/>
  <c r="AL56" i="23"/>
  <c r="AV56" i="23"/>
  <c r="AM56" i="23"/>
  <c r="AA41" i="23"/>
  <c r="AA56" i="23" s="1"/>
  <c r="J41" i="23"/>
  <c r="J56" i="23" s="1"/>
  <c r="E41" i="23"/>
  <c r="AE41" i="23"/>
  <c r="AE56" i="23" s="1"/>
  <c r="BE12" i="23"/>
  <c r="BE11" i="23" s="1"/>
  <c r="C56" i="23"/>
  <c r="BH30" i="20"/>
  <c r="BI13" i="20"/>
  <c r="N56" i="23" l="1"/>
  <c r="R41" i="23"/>
  <c r="R56" i="23" s="1"/>
  <c r="M59" i="23"/>
  <c r="O58" i="23"/>
  <c r="R58" i="23" s="1"/>
  <c r="S57" i="23" s="1"/>
  <c r="F11" i="20"/>
  <c r="F10" i="20" s="1"/>
  <c r="F30" i="20"/>
  <c r="E56" i="23"/>
  <c r="Q59" i="23"/>
  <c r="V59" i="23" s="1"/>
  <c r="Z59" i="23" s="1"/>
  <c r="AD59" i="23" s="1"/>
  <c r="AH59" i="23" s="1"/>
  <c r="AL59" i="23" s="1"/>
  <c r="AP59" i="23" s="1"/>
  <c r="AT59" i="23" s="1"/>
  <c r="AX59" i="23" s="1"/>
  <c r="BB59" i="23" s="1"/>
  <c r="J57" i="23"/>
  <c r="BE56" i="23"/>
  <c r="BI30" i="20"/>
  <c r="BJ30" i="20" s="1"/>
  <c r="BJ13" i="20"/>
  <c r="T58" i="23" l="1"/>
  <c r="X58" i="23" s="1"/>
  <c r="AB58" i="23" s="1"/>
  <c r="AF58" i="23" s="1"/>
  <c r="AJ58" i="23" s="1"/>
  <c r="AN58" i="23" s="1"/>
  <c r="AR58" i="23" s="1"/>
  <c r="AV58" i="23" s="1"/>
  <c r="AZ58" i="23" s="1"/>
  <c r="N57" i="23"/>
  <c r="W57" i="23" l="1"/>
  <c r="AA57" i="23" l="1"/>
  <c r="AE57" i="23" s="1"/>
  <c r="AI57" i="23" l="1"/>
  <c r="AM57" i="23" l="1"/>
  <c r="AQ57" i="23" l="1"/>
  <c r="AU57" i="23" l="1"/>
  <c r="AY57" i="23" l="1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F35" i="20" l="1"/>
  <c r="AG33" i="20"/>
  <c r="AI33" i="20"/>
  <c r="AF34" i="20"/>
  <c r="AJ34" i="20" l="1"/>
  <c r="AJ35" i="20"/>
  <c r="AK33" i="20"/>
  <c r="AM33" i="20"/>
  <c r="AO33" i="20" l="1"/>
  <c r="AQ33" i="20" l="1"/>
  <c r="AN34" i="20"/>
  <c r="AN35" i="20"/>
  <c r="AU33" i="20" l="1"/>
  <c r="AS33" i="20"/>
  <c r="AR35" i="20"/>
  <c r="AR34" i="20"/>
  <c r="AY33" i="20" l="1"/>
  <c r="AV35" i="20"/>
  <c r="AW33" i="20"/>
  <c r="AV34" i="20"/>
  <c r="BC33" i="20" l="1"/>
  <c r="AZ35" i="20"/>
  <c r="AZ34" i="20"/>
  <c r="BA33" i="20"/>
  <c r="BE33" i="20" l="1"/>
  <c r="BG12" i="23" l="1"/>
  <c r="BG11" i="23" s="1"/>
  <c r="BG56" i="23" s="1"/>
  <c r="S13" i="20" l="1"/>
  <c r="S30" i="20" s="1"/>
  <c r="S33" i="20" s="1"/>
  <c r="T33" i="20" s="1"/>
  <c r="T36" i="20" l="1"/>
  <c r="T37" i="20"/>
  <c r="X33" i="20"/>
  <c r="X36" i="20" l="1"/>
  <c r="X37" i="20"/>
  <c r="AB33" i="20"/>
  <c r="AB36" i="20" l="1"/>
  <c r="AB37" i="20"/>
  <c r="AF33" i="20"/>
  <c r="AF36" i="20" l="1"/>
  <c r="AF37" i="20"/>
  <c r="AJ33" i="20"/>
  <c r="AJ37" i="20" l="1"/>
  <c r="AJ36" i="20"/>
  <c r="AN33" i="20"/>
  <c r="AN37" i="20" l="1"/>
  <c r="AN36" i="20"/>
  <c r="AR33" i="20"/>
  <c r="AR37" i="20" l="1"/>
  <c r="AR36" i="20"/>
  <c r="AV33" i="20"/>
  <c r="AV36" i="20" l="1"/>
  <c r="AV37" i="20"/>
  <c r="AZ33" i="20"/>
  <c r="AZ37" i="20" l="1"/>
  <c r="AZ36" i="20"/>
</calcChain>
</file>

<file path=xl/sharedStrings.xml><?xml version="1.0" encoding="utf-8"?>
<sst xmlns="http://schemas.openxmlformats.org/spreadsheetml/2006/main" count="369" uniqueCount="226">
  <si>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</si>
  <si>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</si>
  <si>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</si>
  <si>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</si>
  <si>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</si>
  <si>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</si>
  <si>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</si>
  <si>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</si>
  <si>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</si>
  <si>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</si>
  <si>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</si>
  <si>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</si>
  <si>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</si>
  <si>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</si>
  <si>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</si>
  <si>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</si>
  <si>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</si>
  <si>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</si>
  <si>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</si>
  <si>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</si>
  <si>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</si>
  <si>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</si>
  <si>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</si>
  <si>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</si>
  <si>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</si>
  <si>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</si>
  <si>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</si>
  <si>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</si>
  <si>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</si>
  <si>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</si>
  <si>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</si>
  <si>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</si>
  <si>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</si>
  <si>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</si>
  <si>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</si>
  <si>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</si>
  <si>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</si>
  <si>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</si>
  <si>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</si>
  <si>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</si>
  <si>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</si>
  <si>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</si>
  <si>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</si>
  <si>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</si>
  <si>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</si>
  <si>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</si>
  <si>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</si>
  <si>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</si>
  <si>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</si>
  <si>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</si>
  <si>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</si>
  <si>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</si>
  <si>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</si>
  <si>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</si>
  <si>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</si>
  <si>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</si>
  <si>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</si>
  <si>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</si>
  <si>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</si>
  <si>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</si>
  <si>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</si>
  <si>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</si>
  <si>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</si>
  <si>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</si>
  <si>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</si>
  <si>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</si>
  <si>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</si>
  <si>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</si>
  <si>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</si>
  <si>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</si>
  <si>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</si>
  <si>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</si>
  <si>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</si>
  <si>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</si>
  <si>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</si>
  <si>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</si>
  <si>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</si>
  <si>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</si>
  <si>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</si>
  <si>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</si>
  <si>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</si>
  <si>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</si>
  <si>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</si>
  <si>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</si>
  <si>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</si>
  <si>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</si>
  <si>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</si>
  <si>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</si>
  <si>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</si>
  <si>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</si>
  <si>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</si>
  <si>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</si>
  <si>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</si>
  <si>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</si>
  <si>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</si>
  <si>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</si>
  <si>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</si>
  <si>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</si>
  <si>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</si>
  <si>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</si>
  <si>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</si>
  <si>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</si>
  <si>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</si>
  <si>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</si>
  <si>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</si>
  <si>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</si>
  <si>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</si>
  <si>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</si>
  <si>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</si>
  <si>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</si>
  <si>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</si>
  <si>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</si>
  <si>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</si>
  <si>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</si>
  <si>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</si>
  <si>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</si>
  <si>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</si>
  <si>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</si>
  <si>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</si>
  <si>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</si>
  <si>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</si>
  <si>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</si>
  <si>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</si>
  <si>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</si>
  <si>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</si>
  <si>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</si>
  <si>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</si>
  <si>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</si>
  <si>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</si>
  <si>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</si>
  <si>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</si>
  <si>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</si>
  <si>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</si>
  <si>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</si>
  <si>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</si>
  <si>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</si>
  <si>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</si>
  <si>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</si>
  <si>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</si>
  <si>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</si>
  <si>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</si>
  <si>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</si>
  <si>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</si>
  <si>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</si>
  <si>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</si>
  <si>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</si>
  <si>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</si>
  <si>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</si>
  <si>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</si>
  <si>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</si>
  <si>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</si>
  <si>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</si>
  <si>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</si>
  <si>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</si>
  <si>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</si>
  <si>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</si>
  <si>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</si>
  <si>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</si>
  <si>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</si>
  <si>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</si>
  <si>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</si>
  <si>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</si>
  <si>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</si>
  <si>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</si>
  <si>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</si>
  <si>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</si>
  <si>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</si>
  <si>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</si>
  <si>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</si>
  <si>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</si>
  <si>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</si>
  <si>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</si>
  <si>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</si>
  <si>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</si>
  <si>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</si>
  <si>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</si>
  <si>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System Test DW/BI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</si>
  <si>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</si>
  <si>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</si>
  <si>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</si>
  <si>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</si>
  <si>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</si>
  <si>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</si>
  <si>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</si>
  <si>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</si>
  <si>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</si>
  <si>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</si>
  <si>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</si>
  <si>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</si>
  <si>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</si>
  <si>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</si>
  <si>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</si>
  <si>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</si>
  <si>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</si>
  <si>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</si>
  <si>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D661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</si>
  <si>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</si>
  <si>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</si>
  <si>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</si>
  <si>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</si>
  <si>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</si>
  <si>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</si>
  <si>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</si>
  <si>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</si>
  <si>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</si>
  <si>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</si>
  <si>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</si>
  <si>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</si>
  <si>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</si>
  <si>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</si>
  <si>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</si>
  <si>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</si>
  <si>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</si>
  <si>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</si>
  <si>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</si>
  <si>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</si>
  <si>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</si>
  <si>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</si>
  <si>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</si>
  <si>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</si>
  <si>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</si>
  <si>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</si>
  <si>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</si>
  <si>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</si>
  <si>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As of November 30, 2024</t>
  </si>
  <si>
    <t>IM Services (includes month credit -$4,130 from A10)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</si>
</sst>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</cellStyleXfs>
  <cellXfs count="53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0" fillId="13" borderId="4" xfId="1" applyFont="1" applyFill="1" applyBorder="1" applyAlignment="1">
      <alignment horizontal="left"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0" fontId="13" fillId="0" borderId="53" xfId="0" applyFont="1" applyBorder="1" applyAlignment="1">
      <alignment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14" fillId="0" borderId="34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44" fontId="14" fillId="0" borderId="27" xfId="0" applyNumberFormat="1" applyFont="1" applyBorder="1" applyAlignment="1">
      <alignment horizontal="center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14" fillId="0" borderId="33" xfId="0" applyNumberFormat="1" applyFont="1" applyBorder="1" applyAlignment="1">
      <alignment horizontal="center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1" fillId="0" borderId="28" xfId="2" applyFont="1" applyFill="1" applyBorder="1" applyAlignment="1">
      <alignment horizontal="center"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2" fillId="19" borderId="94" xfId="0" applyFont="1" applyFill="1" applyBorder="1" applyAlignment="1">
      <alignment horizontal="center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7" borderId="39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7" borderId="66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2" fillId="0" borderId="0" xfId="0" applyNumberFormat="1" applyFont="1" applyAlignment="1">
      <alignment horizontal="center" vertical="center"/>
    </xf>
    <xf numFmtId="44" fontId="2" fillId="15" borderId="81" xfId="0" applyNumberFormat="1" applyFont="1" applyFill="1" applyBorder="1"/>
    <xf numFmtId="44" fontId="2" fillId="21" borderId="60" xfId="0" applyNumberFormat="1" applyFont="1" applyFill="1" applyBorder="1"/>
    <xf numFmtId="44" fontId="2" fillId="21" borderId="80" xfId="0" applyNumberFormat="1" applyFont="1" applyFill="1" applyBorder="1"/>
    <xf numFmtId="44" fontId="2" fillId="19" borderId="92" xfId="0" applyNumberFormat="1" applyFont="1" applyFill="1" applyBorder="1" applyAlignment="1">
      <alignment horizontal="center" vertical="center"/>
    </xf>
    <xf numFmtId="0" fontId="2" fillId="19" borderId="126" xfId="0" applyFont="1" applyFill="1" applyBorder="1" applyAlignment="1">
      <alignment horizontal="center" vertical="center"/>
    </xf>
    <xf numFmtId="0" fontId="2" fillId="19" borderId="60" xfId="0" applyFont="1" applyFill="1" applyBorder="1"/>
    <xf numFmtId="0" fontId="2" fillId="19" borderId="80" xfId="0" applyFont="1" applyFill="1" applyBorder="1" applyAlignment="1">
      <alignment horizontal="center"/>
    </xf>
    <xf numFmtId="44" fontId="2" fillId="0" borderId="0" xfId="4" applyNumberFormat="1" applyFont="1" applyBorder="1"/>
    <xf numFmtId="44" fontId="2" fillId="21" borderId="74" xfId="4" applyNumberFormat="1" applyFont="1" applyFill="1" applyBorder="1"/>
    <xf numFmtId="44" fontId="2" fillId="15" borderId="45" xfId="0" applyNumberFormat="1" applyFont="1" applyFill="1" applyBorder="1"/>
    <xf numFmtId="44" fontId="2" fillId="21" borderId="73" xfId="0" applyNumberFormat="1" applyFont="1" applyFill="1" applyBorder="1"/>
    <xf numFmtId="44" fontId="2" fillId="19" borderId="46" xfId="0" applyNumberFormat="1" applyFont="1" applyFill="1" applyBorder="1" applyAlignment="1">
      <alignment horizontal="center" vertical="center"/>
    </xf>
    <xf numFmtId="0" fontId="2" fillId="19" borderId="34" xfId="0" applyFont="1" applyFill="1" applyBorder="1" applyAlignment="1">
      <alignment horizontal="center" vertical="center"/>
    </xf>
    <xf numFmtId="0" fontId="2" fillId="19" borderId="45" xfId="0" applyFont="1" applyFill="1" applyBorder="1"/>
    <xf numFmtId="0" fontId="2" fillId="19" borderId="73" xfId="0" applyFont="1" applyFill="1" applyBorder="1" applyAlignment="1">
      <alignment horizontal="center"/>
    </xf>
    <xf numFmtId="44" fontId="2" fillId="21" borderId="72" xfId="4" applyNumberFormat="1" applyFont="1" applyFill="1" applyBorder="1"/>
    <xf numFmtId="44" fontId="2" fillId="21" borderId="49" xfId="0" applyNumberFormat="1" applyFont="1" applyFill="1" applyBorder="1"/>
    <xf numFmtId="44" fontId="2" fillId="15" borderId="79" xfId="0" applyNumberFormat="1" applyFont="1" applyFill="1" applyBorder="1"/>
    <xf numFmtId="44" fontId="2" fillId="19" borderId="35" xfId="0" applyNumberFormat="1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horizontal="center" vertical="center"/>
    </xf>
    <xf numFmtId="0" fontId="2" fillId="19" borderId="49" xfId="0" applyFont="1" applyFill="1" applyBorder="1"/>
    <xf numFmtId="0" fontId="2" fillId="19" borderId="79" xfId="0" applyFont="1" applyFill="1" applyBorder="1" applyAlignment="1">
      <alignment horizontal="center"/>
    </xf>
    <xf numFmtId="0" fontId="9" fillId="19" borderId="127" xfId="0" applyFont="1" applyFill="1" applyBorder="1" applyAlignment="1">
      <alignment horizontal="center" vertical="center"/>
    </xf>
    <xf numFmtId="44" fontId="9" fillId="0" borderId="0" xfId="0" applyNumberFormat="1" applyFont="1"/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44" fontId="2" fillId="13" borderId="77" xfId="4" applyNumberFormat="1" applyFont="1" applyFill="1" applyBorder="1"/>
    <xf numFmtId="44" fontId="2" fillId="2" borderId="112" xfId="4" applyNumberFormat="1" applyFont="1" applyFill="1" applyBorder="1" applyAlignment="1">
      <alignment horizontal="left"/>
    </xf>
    <xf numFmtId="44" fontId="2" fillId="0" borderId="111" xfId="4" applyNumberFormat="1" applyFont="1" applyBorder="1"/>
    <xf numFmtId="44" fontId="2" fillId="19" borderId="110" xfId="0" applyNumberFormat="1" applyFont="1" applyFill="1" applyBorder="1" applyAlignment="1">
      <alignment horizontal="center" vertical="center"/>
    </xf>
    <xf numFmtId="0" fontId="2" fillId="19" borderId="109" xfId="0" applyFont="1" applyFill="1" applyBorder="1" applyAlignment="1">
      <alignment horizontal="center" vertical="center"/>
    </xf>
    <xf numFmtId="0" fontId="2" fillId="19" borderId="109" xfId="0" applyFont="1" applyFill="1" applyBorder="1"/>
    <xf numFmtId="0" fontId="2" fillId="19" borderId="108" xfId="0" applyFont="1" applyFill="1" applyBorder="1" applyAlignment="1">
      <alignment horizontal="center"/>
    </xf>
    <xf numFmtId="44" fontId="2" fillId="2" borderId="63" xfId="4" applyNumberFormat="1" applyFont="1" applyFill="1" applyBorder="1" applyAlignment="1">
      <alignment horizontal="left"/>
    </xf>
    <xf numFmtId="44" fontId="2" fillId="0" borderId="76" xfId="4" applyNumberFormat="1" applyFont="1" applyBorder="1"/>
    <xf numFmtId="44" fontId="2" fillId="19" borderId="91" xfId="0" applyNumberFormat="1" applyFont="1" applyFill="1" applyBorder="1" applyAlignment="1">
      <alignment horizontal="center" vertical="center"/>
    </xf>
    <xf numFmtId="0" fontId="2" fillId="19" borderId="64" xfId="0" applyFont="1" applyFill="1" applyBorder="1" applyAlignment="1">
      <alignment horizontal="center" vertical="center"/>
    </xf>
    <xf numFmtId="0" fontId="2" fillId="19" borderId="64" xfId="0" applyFont="1" applyFill="1" applyBorder="1"/>
    <xf numFmtId="0" fontId="2" fillId="19" borderId="83" xfId="0" applyFont="1" applyFill="1" applyBorder="1" applyAlignment="1">
      <alignment horizontal="center"/>
    </xf>
    <xf numFmtId="0" fontId="9" fillId="27" borderId="128" xfId="0" applyFont="1" applyFill="1" applyBorder="1" applyAlignment="1">
      <alignment horizontal="center" vertical="center"/>
    </xf>
    <xf numFmtId="44" fontId="2" fillId="19" borderId="27" xfId="4" applyNumberFormat="1" applyFont="1" applyFill="1" applyBorder="1" applyAlignment="1">
      <alignment horizontal="left"/>
    </xf>
    <xf numFmtId="44" fontId="2" fillId="13" borderId="77" xfId="4" applyNumberFormat="1" applyFont="1" applyFill="1" applyBorder="1" applyAlignment="1">
      <alignment horizontal="left"/>
    </xf>
    <xf numFmtId="44" fontId="2" fillId="0" borderId="93" xfId="0" applyNumberFormat="1" applyFont="1" applyBorder="1" applyAlignment="1">
      <alignment horizontal="left" vertical="center" wrapText="1"/>
    </xf>
    <xf numFmtId="44" fontId="2" fillId="19" borderId="91" xfId="0" applyNumberFormat="1" applyFont="1" applyFill="1" applyBorder="1" applyAlignment="1">
      <alignment horizontal="left" vertical="center"/>
    </xf>
    <xf numFmtId="14" fontId="2" fillId="19" borderId="64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11" fillId="0" borderId="25" xfId="2" applyFont="1" applyFill="1" applyBorder="1" applyAlignment="1">
      <alignment horizontal="center" vertical="center" wrapText="1"/>
    </xf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12" fillId="12" borderId="27" xfId="1" quotePrefix="1" applyNumberFormat="1" applyFont="1" applyFill="1" applyBorder="1" applyAlignment="1">
      <alignment vertical="center" wrapText="1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44" fontId="2" fillId="21" borderId="35" xfId="4" applyNumberFormat="1" applyFont="1" applyFill="1" applyBorder="1"/>
    <xf numFmtId="44" fontId="2" fillId="21" borderId="46" xfId="4" applyNumberFormat="1" applyFont="1" applyFill="1" applyBorder="1"/>
    <xf numFmtId="44" fontId="2" fillId="15" borderId="92" xfId="0" applyNumberFormat="1" applyFont="1" applyFill="1" applyBorder="1"/>
    <xf numFmtId="44" fontId="2" fillId="24" borderId="46" xfId="0" applyNumberFormat="1" applyFont="1" applyFill="1" applyBorder="1" applyAlignment="1">
      <alignment horizontal="center"/>
    </xf>
    <xf numFmtId="0" fontId="1" fillId="19" borderId="94" xfId="0" applyFont="1" applyFill="1" applyBorder="1" applyAlignment="1">
      <alignment horizontal="center"/>
    </xf>
    <xf numFmtId="44" fontId="2" fillId="19" borderId="39" xfId="4" applyNumberFormat="1" applyFont="1" applyFill="1" applyBorder="1" applyAlignment="1">
      <alignment horizontal="left"/>
    </xf>
    <xf numFmtId="44" fontId="9" fillId="27" borderId="51" xfId="4" applyNumberFormat="1" applyFont="1" applyFill="1" applyBorder="1" applyAlignment="1">
      <alignment horizontal="left"/>
    </xf>
    <xf numFmtId="44" fontId="2" fillId="19" borderId="39" xfId="4" applyNumberFormat="1" applyFont="1" applyFill="1" applyBorder="1"/>
    <xf numFmtId="44" fontId="2" fillId="19" borderId="87" xfId="4" applyNumberFormat="1" applyFont="1" applyFill="1" applyBorder="1"/>
    <xf numFmtId="44" fontId="9" fillId="19" borderId="134" xfId="4" applyNumberFormat="1" applyFont="1" applyFill="1" applyBorder="1"/>
    <xf numFmtId="0" fontId="1" fillId="0" borderId="0" xfId="0" applyFont="1"/>
    <xf numFmtId="44" fontId="9" fillId="27" borderId="0" xfId="0" applyNumberFormat="1" applyFont="1" applyFill="1" applyBorder="1" applyAlignment="1">
      <alignment horizontal="left" vertical="center" wrapText="1"/>
    </xf>
    <xf numFmtId="44" fontId="9" fillId="27" borderId="135" xfId="4" applyNumberFormat="1" applyFont="1" applyFill="1" applyBorder="1" applyAlignment="1">
      <alignment horizontal="left"/>
    </xf>
    <xf numFmtId="10" fontId="11" fillId="0" borderId="28" xfId="2" applyNumberFormat="1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3" borderId="2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7" fontId="8" fillId="3" borderId="2" xfId="0" quotePrefix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2" fillId="19" borderId="4" xfId="4" applyNumberFormat="1" applyFont="1" applyFill="1" applyBorder="1" applyAlignment="1">
      <alignment horizontal="center" vertical="center" wrapText="1"/>
    </xf>
    <xf numFmtId="44" fontId="2" fillId="2" borderId="49" xfId="0" applyNumberFormat="1" applyFont="1" applyFill="1" applyBorder="1" applyAlignment="1">
      <alignment horizontal="center" vertical="center" wrapText="1"/>
    </xf>
    <xf numFmtId="44" fontId="2" fillId="2" borderId="45" xfId="0" applyNumberFormat="1" applyFont="1" applyFill="1" applyBorder="1" applyAlignment="1">
      <alignment horizontal="center" vertical="center" wrapText="1"/>
    </xf>
    <xf numFmtId="44" fontId="2" fillId="13" borderId="72" xfId="4" applyNumberFormat="1" applyFont="1" applyFill="1" applyBorder="1" applyAlignment="1">
      <alignment horizontal="center" vertical="center" wrapText="1"/>
    </xf>
    <xf numFmtId="44" fontId="2" fillId="13" borderId="74" xfId="4" applyNumberFormat="1" applyFont="1" applyFill="1" applyBorder="1" applyAlignment="1">
      <alignment horizontal="center" vertical="center" wrapText="1"/>
    </xf>
    <xf numFmtId="44" fontId="2" fillId="0" borderId="79" xfId="0" applyNumberFormat="1" applyFont="1" applyBorder="1" applyAlignment="1">
      <alignment horizontal="center" vertical="center" wrapText="1"/>
    </xf>
    <xf numFmtId="44" fontId="2" fillId="0" borderId="73" xfId="0" applyNumberFormat="1" applyFont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2" fillId="19" borderId="17" xfId="0" applyFont="1" applyFill="1" applyBorder="1" applyAlignment="1">
      <alignment horizontal="center" vertical="center" wrapText="1"/>
    </xf>
    <xf numFmtId="0" fontId="2" fillId="19" borderId="129" xfId="0" applyFont="1" applyFill="1" applyBorder="1" applyAlignment="1">
      <alignment horizontal="center" vertical="center" wrapText="1"/>
    </xf>
    <xf numFmtId="0" fontId="2" fillId="19" borderId="98" xfId="0" applyFont="1" applyFill="1" applyBorder="1" applyAlignment="1">
      <alignment horizontal="center" vertical="center" wrapText="1"/>
    </xf>
    <xf numFmtId="0" fontId="2" fillId="19" borderId="99" xfId="0" applyFont="1" applyFill="1" applyBorder="1" applyAlignment="1">
      <alignment horizontal="center" vertical="center" wrapText="1"/>
    </xf>
    <xf numFmtId="0" fontId="2" fillId="19" borderId="100" xfId="0" applyFont="1" applyFill="1" applyBorder="1" applyAlignment="1">
      <alignment horizontal="center" vertical="center" wrapText="1"/>
    </xf>
    <xf numFmtId="16" fontId="2" fillId="0" borderId="71" xfId="0" quotePrefix="1" applyNumberFormat="1" applyFont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2" fillId="2" borderId="52" xfId="0" applyNumberFormat="1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4" xfId="0" quotePrefix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2"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81879" cy="817084"/>
    <xdr:pic>
      <xdr:nvPicPr>
        <xdr:cNvPr id="2" name="Picture 1">
          <a:extLst>
            <a:ext uri="{FF2B5EF4-FFF2-40B4-BE49-F238E27FC236}">
              <a16:creationId xmlns:a16="http://schemas.microsoft.com/office/drawing/2014/main" id="{27EB2D31-F1BE-4C10-B355-59CB1746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1879" cy="81708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N55"/>
  <sheetViews>
    <sheetView tabSelected="1" zoomScaleNormal="100" workbookViewId="0">
      <pane xSplit="2" topLeftCell="AW1" activePane="topRight" state="frozen"/>
      <selection activeCell="A5" sqref="A5"/>
      <selection pane="topRight" activeCell="A19" sqref="A19:XFD19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3" width="17.7109375" style="1" customWidth="1"/>
    <col min="34" max="34" width="1.85546875" style="3" customWidth="1"/>
    <col min="35" max="35" width="17.7109375" style="1" hidden="1" customWidth="1"/>
    <col min="36" max="37" width="17.7109375" style="1" customWidth="1"/>
    <col min="38" max="38" width="1.85546875" style="3" customWidth="1"/>
    <col min="39" max="39" width="17.7109375" style="1" hidden="1" customWidth="1"/>
    <col min="40" max="41" width="17.7109375" style="1" customWidth="1"/>
    <col min="42" max="42" width="1.85546875" style="3" customWidth="1"/>
    <col min="43" max="43" width="17.7109375" style="1" hidden="1" customWidth="1"/>
    <col min="44" max="45" width="17.7109375" style="1" customWidth="1"/>
    <col min="46" max="46" width="1.85546875" style="1" customWidth="1"/>
    <col min="47" max="47" width="17.7109375" style="1" hidden="1" customWidth="1"/>
    <col min="48" max="49" width="17.7109375" style="1" customWidth="1"/>
    <col min="50" max="50" width="1.85546875" style="1" customWidth="1"/>
    <col min="51" max="51" width="17.7109375" style="1" hidden="1" customWidth="1"/>
    <col min="52" max="53" width="17.7109375" style="1" customWidth="1"/>
    <col min="54" max="54" width="1.85546875" style="1" customWidth="1"/>
    <col min="55" max="55" width="17.7109375" style="1" hidden="1" customWidth="1"/>
    <col min="56" max="57" width="17.7109375" style="1" customWidth="1"/>
    <col min="58" max="59" width="19.85546875" style="2" bestFit="1" customWidth="1"/>
    <col min="60" max="60" width="18.28515625" style="2" customWidth="1"/>
    <col min="61" max="61" width="17.42578125" style="2" customWidth="1"/>
    <col min="62" max="62" width="17.7109375" style="2" customWidth="1"/>
    <col min="63" max="16384" width="50.28515625" style="1"/>
  </cols>
  <sheetData>
    <row r="1" spans="1:62" x14ac:dyDescent="0.2">
      <c r="A1" s="169"/>
      <c r="B1" s="170"/>
      <c r="C1" s="170"/>
      <c r="D1" s="170"/>
      <c r="E1" s="170"/>
      <c r="F1" s="170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71"/>
      <c r="AA1" s="169"/>
      <c r="AB1" s="169"/>
      <c r="AC1" s="169"/>
      <c r="AD1" s="171"/>
      <c r="AE1" s="169"/>
      <c r="AF1" s="169"/>
      <c r="AG1" s="169"/>
      <c r="AH1" s="171"/>
      <c r="AI1" s="169"/>
      <c r="AJ1" s="169"/>
      <c r="AK1" s="169"/>
      <c r="AL1" s="171"/>
      <c r="AM1" s="169"/>
      <c r="AN1" s="169"/>
      <c r="AO1" s="169"/>
      <c r="AP1" s="171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70"/>
      <c r="BG1" s="170"/>
      <c r="BH1" s="170"/>
      <c r="BI1" s="170"/>
      <c r="BJ1" s="170"/>
    </row>
    <row r="2" spans="1:62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6"/>
      <c r="AI2" s="4"/>
      <c r="AJ2" s="4"/>
      <c r="AK2" s="4"/>
      <c r="AL2" s="6"/>
      <c r="AM2" s="4"/>
      <c r="AN2" s="4"/>
      <c r="AO2" s="4"/>
      <c r="AP2" s="6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170"/>
      <c r="BJ2" s="170"/>
    </row>
    <row r="3" spans="1:62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9"/>
      <c r="AI3" s="7"/>
      <c r="AJ3" s="7"/>
      <c r="AK3" s="7"/>
      <c r="AL3" s="9"/>
      <c r="AM3" s="7"/>
      <c r="AN3" s="7"/>
      <c r="AO3" s="7"/>
      <c r="AP3" s="9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10"/>
      <c r="BG3" s="8"/>
      <c r="BH3" s="8"/>
      <c r="BI3" s="170"/>
      <c r="BJ3" s="170"/>
    </row>
    <row r="4" spans="1:62" x14ac:dyDescent="0.2">
      <c r="A4" s="169"/>
      <c r="B4" s="170"/>
      <c r="C4" s="170"/>
      <c r="D4" s="170"/>
      <c r="E4" s="170"/>
      <c r="F4" s="170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71"/>
      <c r="AA4" s="169"/>
      <c r="AB4" s="169"/>
      <c r="AC4" s="169"/>
      <c r="AD4" s="171"/>
      <c r="AE4" s="169"/>
      <c r="AF4" s="169"/>
      <c r="AG4" s="169"/>
      <c r="AH4" s="171"/>
      <c r="AI4" s="169"/>
      <c r="AJ4" s="169"/>
      <c r="AK4" s="169"/>
      <c r="AL4" s="171"/>
      <c r="AM4" s="169"/>
      <c r="AN4" s="169"/>
      <c r="AO4" s="169"/>
      <c r="AP4" s="171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72"/>
      <c r="BG4" s="170"/>
      <c r="BH4" s="170"/>
      <c r="BI4" s="170"/>
      <c r="BJ4" s="170"/>
    </row>
    <row r="5" spans="1:62" x14ac:dyDescent="0.2">
      <c r="A5" s="169"/>
      <c r="B5" s="170"/>
      <c r="C5" s="170"/>
      <c r="D5" s="170"/>
      <c r="E5" s="170"/>
      <c r="F5" s="170"/>
      <c r="G5" s="169"/>
      <c r="H5" s="169"/>
      <c r="I5" s="169"/>
      <c r="J5" s="169"/>
      <c r="K5" s="173"/>
      <c r="L5" s="169"/>
      <c r="M5" s="169"/>
      <c r="N5" s="173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1"/>
      <c r="AA5" s="169"/>
      <c r="AB5" s="169"/>
      <c r="AC5" s="169"/>
      <c r="AD5" s="171"/>
      <c r="AE5" s="169"/>
      <c r="AF5" s="169"/>
      <c r="AG5" s="169"/>
      <c r="AH5" s="171"/>
      <c r="AI5" s="169"/>
      <c r="AJ5" s="169"/>
      <c r="AK5" s="169"/>
      <c r="AL5" s="171"/>
      <c r="AM5" s="169"/>
      <c r="AN5" s="169"/>
      <c r="AO5" s="174"/>
      <c r="AP5" s="171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75"/>
      <c r="BG5" s="170"/>
      <c r="BH5" s="170"/>
      <c r="BI5" s="170"/>
      <c r="BJ5" s="170"/>
    </row>
    <row r="6" spans="1:62" ht="15.75" x14ac:dyDescent="0.25">
      <c r="A6" s="162" t="s">
        <v>3</v>
      </c>
      <c r="B6" s="170"/>
      <c r="C6" s="170"/>
      <c r="D6" s="170"/>
      <c r="E6" s="170"/>
      <c r="F6" s="170"/>
      <c r="G6" s="169"/>
      <c r="H6" s="169"/>
      <c r="I6" s="169"/>
      <c r="J6" s="169"/>
      <c r="K6" s="176"/>
      <c r="L6" s="169"/>
      <c r="M6" s="169"/>
      <c r="N6" s="173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71"/>
      <c r="AA6" s="169"/>
      <c r="AB6" s="169"/>
      <c r="AC6" s="176"/>
      <c r="AD6" s="171"/>
      <c r="AE6" s="174"/>
      <c r="AF6" s="169"/>
      <c r="AG6" s="169"/>
      <c r="AH6" s="171"/>
      <c r="AI6" s="169"/>
      <c r="AJ6" s="169"/>
      <c r="AK6" s="169"/>
      <c r="AL6" s="171"/>
      <c r="AM6" s="169"/>
      <c r="AN6" s="169"/>
      <c r="AO6" s="169"/>
      <c r="AP6" s="171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75"/>
      <c r="BG6" s="170"/>
      <c r="BH6" s="170"/>
      <c r="BI6" s="170"/>
      <c r="BJ6" s="170"/>
    </row>
    <row r="7" spans="1:62" ht="15.75" x14ac:dyDescent="0.25">
      <c r="A7" s="9" t="s">
        <v>133</v>
      </c>
      <c r="B7" s="170"/>
      <c r="C7" s="170"/>
      <c r="D7" s="172"/>
      <c r="E7" s="172"/>
      <c r="F7" s="172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71"/>
      <c r="AA7" s="169"/>
      <c r="AB7" s="169"/>
      <c r="AC7" s="169"/>
      <c r="AD7" s="171"/>
      <c r="AE7" s="169"/>
      <c r="AF7" s="169"/>
      <c r="AG7" s="169"/>
      <c r="AH7" s="171"/>
      <c r="AI7" s="169"/>
      <c r="AJ7" s="169"/>
      <c r="AK7" s="169"/>
      <c r="AL7" s="171"/>
      <c r="AM7" s="169"/>
      <c r="AN7" s="169"/>
      <c r="AO7" s="169"/>
      <c r="AP7" s="171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70"/>
      <c r="BG7" s="170"/>
      <c r="BH7" s="170"/>
      <c r="BI7" s="170"/>
      <c r="BJ7" s="170"/>
    </row>
    <row r="8" spans="1:62" ht="15" thickBot="1" x14ac:dyDescent="0.25">
      <c r="A8" s="397" t="s">
        <v>224</v>
      </c>
      <c r="B8" s="170"/>
      <c r="C8" s="170"/>
      <c r="D8" s="172"/>
      <c r="E8" s="172"/>
      <c r="F8" s="170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71"/>
      <c r="AA8" s="169"/>
      <c r="AB8" s="169"/>
      <c r="AC8" s="169"/>
      <c r="AD8" s="171"/>
      <c r="AE8" s="169"/>
      <c r="AF8" s="169"/>
      <c r="AG8" s="169"/>
      <c r="AH8" s="171"/>
      <c r="AI8" s="169"/>
      <c r="AJ8" s="169"/>
      <c r="AK8" s="169"/>
      <c r="AL8" s="171"/>
      <c r="AM8" s="169"/>
      <c r="AN8" s="169"/>
      <c r="AO8" s="169"/>
      <c r="AP8" s="171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70"/>
      <c r="BH8" s="170"/>
      <c r="BI8" s="170"/>
      <c r="BJ8" s="170"/>
    </row>
    <row r="9" spans="1:62" ht="16.5" thickBot="1" x14ac:dyDescent="0.3">
      <c r="A9" s="177"/>
      <c r="B9" s="456" t="s">
        <v>4</v>
      </c>
      <c r="C9" s="457"/>
      <c r="D9" s="457"/>
      <c r="E9" s="457"/>
      <c r="F9" s="458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71"/>
      <c r="AA9" s="169"/>
      <c r="AB9" s="169"/>
      <c r="AC9" s="169"/>
      <c r="AD9" s="171"/>
      <c r="AE9" s="169"/>
      <c r="AF9" s="169"/>
      <c r="AG9" s="169"/>
      <c r="AH9" s="171"/>
      <c r="AI9" s="169"/>
      <c r="AJ9" s="169"/>
      <c r="AK9" s="169"/>
      <c r="AL9" s="171"/>
      <c r="AM9" s="169"/>
      <c r="AN9" s="169"/>
      <c r="AO9" s="169"/>
      <c r="AP9" s="171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0"/>
      <c r="BH9" s="170"/>
      <c r="BI9" s="170"/>
      <c r="BJ9" s="170"/>
    </row>
    <row r="10" spans="1:62" s="13" customFormat="1" ht="15.75" customHeight="1" thickBot="1" x14ac:dyDescent="0.3">
      <c r="A10" s="108"/>
      <c r="B10" s="367" t="b">
        <f t="shared" ref="B10:F10" si="0">B13=B11</f>
        <v>1</v>
      </c>
      <c r="C10" s="73" t="b">
        <f t="shared" si="0"/>
        <v>1</v>
      </c>
      <c r="D10" s="73" t="b">
        <f t="shared" si="0"/>
        <v>1</v>
      </c>
      <c r="E10" s="73"/>
      <c r="F10" s="74" t="b">
        <f t="shared" si="0"/>
        <v>1</v>
      </c>
      <c r="G10" s="414" t="s">
        <v>140</v>
      </c>
      <c r="H10" s="417"/>
      <c r="I10" s="417"/>
      <c r="J10" s="417"/>
      <c r="K10" s="405" t="s">
        <v>141</v>
      </c>
      <c r="L10" s="418"/>
      <c r="M10" s="418"/>
      <c r="N10" s="419"/>
      <c r="O10" s="414" t="s">
        <v>142</v>
      </c>
      <c r="P10" s="417"/>
      <c r="Q10" s="417"/>
      <c r="R10" s="409"/>
      <c r="S10" s="425" t="s">
        <v>219</v>
      </c>
      <c r="T10" s="405" t="s">
        <v>143</v>
      </c>
      <c r="U10" s="406"/>
      <c r="V10" s="406"/>
      <c r="W10" s="407"/>
      <c r="X10" s="414" t="s">
        <v>144</v>
      </c>
      <c r="Y10" s="415"/>
      <c r="Z10" s="415"/>
      <c r="AA10" s="416"/>
      <c r="AB10" s="405" t="s">
        <v>145</v>
      </c>
      <c r="AC10" s="406"/>
      <c r="AD10" s="406"/>
      <c r="AE10" s="407"/>
      <c r="AF10" s="414" t="s">
        <v>134</v>
      </c>
      <c r="AG10" s="415"/>
      <c r="AH10" s="415"/>
      <c r="AI10" s="416"/>
      <c r="AJ10" s="405" t="s">
        <v>135</v>
      </c>
      <c r="AK10" s="418"/>
      <c r="AL10" s="418"/>
      <c r="AM10" s="419"/>
      <c r="AN10" s="414" t="s">
        <v>136</v>
      </c>
      <c r="AO10" s="417"/>
      <c r="AP10" s="417"/>
      <c r="AQ10" s="409"/>
      <c r="AR10" s="405" t="s">
        <v>137</v>
      </c>
      <c r="AS10" s="418"/>
      <c r="AT10" s="418"/>
      <c r="AU10" s="419"/>
      <c r="AV10" s="414" t="s">
        <v>138</v>
      </c>
      <c r="AW10" s="415"/>
      <c r="AX10" s="415"/>
      <c r="AY10" s="416"/>
      <c r="AZ10" s="405" t="s">
        <v>139</v>
      </c>
      <c r="BA10" s="406"/>
      <c r="BB10" s="406"/>
      <c r="BC10" s="407"/>
      <c r="BD10" s="408" t="s">
        <v>146</v>
      </c>
      <c r="BE10" s="409"/>
      <c r="BF10" s="428" t="s">
        <v>5</v>
      </c>
      <c r="BG10" s="406"/>
      <c r="BH10" s="407"/>
      <c r="BI10" s="12"/>
      <c r="BJ10" s="12"/>
    </row>
    <row r="11" spans="1:62" ht="15" customHeight="1" thickBot="1" x14ac:dyDescent="0.25">
      <c r="A11" s="410" t="s">
        <v>6</v>
      </c>
      <c r="B11" s="105">
        <f>SUM(B13)</f>
        <v>46381361</v>
      </c>
      <c r="C11" s="106">
        <f>SUM(C13)</f>
        <v>17337427</v>
      </c>
      <c r="D11" s="105">
        <f>SUM(D13)</f>
        <v>29043934</v>
      </c>
      <c r="E11" s="105">
        <f>SUM(E14:E22)</f>
        <v>45945193.946999997</v>
      </c>
      <c r="F11" s="105">
        <f>SUM(F13)</f>
        <v>8328602.3539999984</v>
      </c>
      <c r="G11" s="412" t="s">
        <v>7</v>
      </c>
      <c r="H11" s="420" t="s">
        <v>8</v>
      </c>
      <c r="I11" s="35"/>
      <c r="J11" s="422" t="s">
        <v>9</v>
      </c>
      <c r="K11" s="412" t="s">
        <v>7</v>
      </c>
      <c r="L11" s="420" t="s">
        <v>8</v>
      </c>
      <c r="M11" s="35"/>
      <c r="N11" s="422" t="s">
        <v>9</v>
      </c>
      <c r="O11" s="412" t="s">
        <v>7</v>
      </c>
      <c r="P11" s="420" t="s">
        <v>8</v>
      </c>
      <c r="Q11" s="35"/>
      <c r="R11" s="422" t="s">
        <v>9</v>
      </c>
      <c r="S11" s="426"/>
      <c r="T11" s="412" t="s">
        <v>7</v>
      </c>
      <c r="U11" s="420" t="s">
        <v>8</v>
      </c>
      <c r="V11" s="35"/>
      <c r="W11" s="422" t="s">
        <v>9</v>
      </c>
      <c r="X11" s="412" t="s">
        <v>7</v>
      </c>
      <c r="Y11" s="420" t="s">
        <v>8</v>
      </c>
      <c r="Z11" s="35"/>
      <c r="AA11" s="422" t="s">
        <v>9</v>
      </c>
      <c r="AB11" s="412" t="s">
        <v>7</v>
      </c>
      <c r="AC11" s="420" t="s">
        <v>8</v>
      </c>
      <c r="AD11" s="35"/>
      <c r="AE11" s="422" t="s">
        <v>9</v>
      </c>
      <c r="AF11" s="412" t="s">
        <v>7</v>
      </c>
      <c r="AG11" s="420" t="s">
        <v>8</v>
      </c>
      <c r="AH11" s="35"/>
      <c r="AI11" s="422" t="s">
        <v>9</v>
      </c>
      <c r="AJ11" s="412" t="s">
        <v>7</v>
      </c>
      <c r="AK11" s="420" t="s">
        <v>8</v>
      </c>
      <c r="AL11" s="35"/>
      <c r="AM11" s="422" t="s">
        <v>9</v>
      </c>
      <c r="AN11" s="412" t="s">
        <v>7</v>
      </c>
      <c r="AO11" s="420" t="s">
        <v>8</v>
      </c>
      <c r="AP11" s="35"/>
      <c r="AQ11" s="422" t="s">
        <v>9</v>
      </c>
      <c r="AR11" s="412" t="s">
        <v>7</v>
      </c>
      <c r="AS11" s="420" t="s">
        <v>8</v>
      </c>
      <c r="AT11" s="35"/>
      <c r="AU11" s="422" t="s">
        <v>9</v>
      </c>
      <c r="AV11" s="412" t="s">
        <v>7</v>
      </c>
      <c r="AW11" s="420" t="s">
        <v>8</v>
      </c>
      <c r="AX11" s="35"/>
      <c r="AY11" s="422" t="s">
        <v>9</v>
      </c>
      <c r="AZ11" s="412" t="s">
        <v>7</v>
      </c>
      <c r="BA11" s="420" t="s">
        <v>8</v>
      </c>
      <c r="BB11" s="35"/>
      <c r="BC11" s="440" t="s">
        <v>9</v>
      </c>
      <c r="BD11" s="442" t="s">
        <v>10</v>
      </c>
      <c r="BE11" s="429" t="s">
        <v>11</v>
      </c>
      <c r="BF11" s="430" t="s">
        <v>12</v>
      </c>
      <c r="BG11" s="432" t="s">
        <v>13</v>
      </c>
      <c r="BH11" s="434" t="s">
        <v>14</v>
      </c>
      <c r="BI11" s="436" t="s">
        <v>15</v>
      </c>
      <c r="BJ11" s="438" t="s">
        <v>16</v>
      </c>
    </row>
    <row r="12" spans="1:62" ht="78" customHeight="1" thickBot="1" x14ac:dyDescent="0.25">
      <c r="A12" s="411"/>
      <c r="B12" s="161" t="s">
        <v>17</v>
      </c>
      <c r="C12" s="72" t="s">
        <v>18</v>
      </c>
      <c r="D12" s="161" t="s">
        <v>19</v>
      </c>
      <c r="E12" s="161" t="s">
        <v>20</v>
      </c>
      <c r="F12" s="161" t="s">
        <v>21</v>
      </c>
      <c r="G12" s="413"/>
      <c r="H12" s="421"/>
      <c r="I12" s="36"/>
      <c r="J12" s="423"/>
      <c r="K12" s="413"/>
      <c r="L12" s="421"/>
      <c r="M12" s="36"/>
      <c r="N12" s="423"/>
      <c r="O12" s="413"/>
      <c r="P12" s="421"/>
      <c r="Q12" s="36"/>
      <c r="R12" s="423"/>
      <c r="S12" s="427" t="s">
        <v>220</v>
      </c>
      <c r="T12" s="413"/>
      <c r="U12" s="421"/>
      <c r="V12" s="36"/>
      <c r="W12" s="423"/>
      <c r="X12" s="424"/>
      <c r="Y12" s="421"/>
      <c r="Z12" s="36"/>
      <c r="AA12" s="423"/>
      <c r="AB12" s="413"/>
      <c r="AC12" s="421"/>
      <c r="AD12" s="36"/>
      <c r="AE12" s="423"/>
      <c r="AF12" s="413"/>
      <c r="AG12" s="421"/>
      <c r="AH12" s="36"/>
      <c r="AI12" s="423"/>
      <c r="AJ12" s="413"/>
      <c r="AK12" s="421"/>
      <c r="AL12" s="36"/>
      <c r="AM12" s="423"/>
      <c r="AN12" s="413"/>
      <c r="AO12" s="421"/>
      <c r="AP12" s="36"/>
      <c r="AQ12" s="423"/>
      <c r="AR12" s="413"/>
      <c r="AS12" s="421"/>
      <c r="AT12" s="36"/>
      <c r="AU12" s="423"/>
      <c r="AV12" s="413"/>
      <c r="AW12" s="421"/>
      <c r="AX12" s="36"/>
      <c r="AY12" s="423"/>
      <c r="AZ12" s="413"/>
      <c r="BA12" s="421"/>
      <c r="BB12" s="36"/>
      <c r="BC12" s="441"/>
      <c r="BD12" s="443"/>
      <c r="BE12" s="429"/>
      <c r="BF12" s="431"/>
      <c r="BG12" s="433"/>
      <c r="BH12" s="435"/>
      <c r="BI12" s="437"/>
      <c r="BJ12" s="439"/>
    </row>
    <row r="13" spans="1:62" s="11" customFormat="1" ht="15.75" thickBot="1" x14ac:dyDescent="0.25">
      <c r="A13" s="14" t="s">
        <v>22</v>
      </c>
      <c r="B13" s="202">
        <v>46381361</v>
      </c>
      <c r="C13" s="203">
        <v>17337427</v>
      </c>
      <c r="D13" s="203">
        <f>B13-C13</f>
        <v>29043934</v>
      </c>
      <c r="E13" s="203">
        <f>SUM(E14:E22)</f>
        <v>45945193.946999997</v>
      </c>
      <c r="F13" s="203">
        <f t="shared" ref="F13" si="1">C13-BG13</f>
        <v>8328602.3539999984</v>
      </c>
      <c r="G13" s="216">
        <f>SUM(G14:G22)</f>
        <v>3724003.7016666667</v>
      </c>
      <c r="H13" s="222">
        <f>SUM(H14:H22)</f>
        <v>3754458.96</v>
      </c>
      <c r="I13" s="223"/>
      <c r="J13" s="224">
        <f>SUM(J14:J22)</f>
        <v>3526393.96</v>
      </c>
      <c r="K13" s="216">
        <f t="shared" ref="K13:L13" si="2">SUM(K14:K22)</f>
        <v>1038867.7016666667</v>
      </c>
      <c r="L13" s="222">
        <f t="shared" si="2"/>
        <v>980185.15</v>
      </c>
      <c r="M13" s="223"/>
      <c r="N13" s="224">
        <f t="shared" ref="N13:P13" si="3">SUM(N14:N22)</f>
        <v>912032.65</v>
      </c>
      <c r="O13" s="216">
        <f t="shared" si="3"/>
        <v>1104165.7016666667</v>
      </c>
      <c r="P13" s="222">
        <f t="shared" si="3"/>
        <v>956326.57000000007</v>
      </c>
      <c r="Q13" s="223"/>
      <c r="R13" s="224">
        <f t="shared" ref="R13:U13" si="4">SUM(R14:R22)</f>
        <v>931197.19000000006</v>
      </c>
      <c r="S13" s="375">
        <f>SUM(S14:S22)</f>
        <v>-176066.42499999999</v>
      </c>
      <c r="T13" s="216">
        <f t="shared" si="4"/>
        <v>5078311.7014444442</v>
      </c>
      <c r="U13" s="222">
        <f t="shared" si="4"/>
        <v>1166508.0989999999</v>
      </c>
      <c r="V13" s="223"/>
      <c r="W13" s="224">
        <f t="shared" ref="W13:Y13" si="5">SUM(W14:W22)</f>
        <v>1146445.8700000001</v>
      </c>
      <c r="X13" s="216">
        <f t="shared" si="5"/>
        <v>2289008.2879444445</v>
      </c>
      <c r="Y13" s="222">
        <f t="shared" si="5"/>
        <v>2151345.8669999996</v>
      </c>
      <c r="Z13" s="223"/>
      <c r="AA13" s="224">
        <f t="shared" ref="AA13:AC13" si="6">SUM(AA14:AA22)</f>
        <v>2196318.16</v>
      </c>
      <c r="AB13" s="216">
        <f t="shared" si="6"/>
        <v>3073416.3794444446</v>
      </c>
      <c r="AC13" s="222">
        <f t="shared" si="6"/>
        <v>0</v>
      </c>
      <c r="AD13" s="223"/>
      <c r="AE13" s="224">
        <f t="shared" ref="AE13:AG13" si="7">SUM(AE14:AE22)</f>
        <v>0</v>
      </c>
      <c r="AF13" s="216">
        <f t="shared" si="7"/>
        <v>6864846.8714444442</v>
      </c>
      <c r="AG13" s="222">
        <f t="shared" si="7"/>
        <v>0</v>
      </c>
      <c r="AH13" s="223"/>
      <c r="AI13" s="224">
        <f t="shared" ref="AI13:AK13" si="8">SUM(AI14:AI22)</f>
        <v>0</v>
      </c>
      <c r="AJ13" s="216">
        <f t="shared" si="8"/>
        <v>4713484.2879444435</v>
      </c>
      <c r="AK13" s="222">
        <f t="shared" si="8"/>
        <v>0</v>
      </c>
      <c r="AL13" s="223"/>
      <c r="AM13" s="224">
        <f t="shared" ref="AM13:AO13" si="9">SUM(AM14:AM22)</f>
        <v>0</v>
      </c>
      <c r="AN13" s="216">
        <f t="shared" si="9"/>
        <v>3213372.3794444446</v>
      </c>
      <c r="AO13" s="222">
        <f t="shared" si="9"/>
        <v>0</v>
      </c>
      <c r="AP13" s="223"/>
      <c r="AQ13" s="224">
        <f t="shared" ref="AQ13:AS13" si="10">SUM(AQ14:AQ22)</f>
        <v>0</v>
      </c>
      <c r="AR13" s="216">
        <f t="shared" si="10"/>
        <v>3405004.7664444442</v>
      </c>
      <c r="AS13" s="222">
        <f t="shared" si="10"/>
        <v>0</v>
      </c>
      <c r="AT13" s="223"/>
      <c r="AU13" s="224">
        <f t="shared" ref="AU13:AW13" si="11">SUM(AU14:AU22)</f>
        <v>0</v>
      </c>
      <c r="AV13" s="216">
        <f t="shared" si="11"/>
        <v>4807444.9179444434</v>
      </c>
      <c r="AW13" s="222">
        <f t="shared" si="11"/>
        <v>0</v>
      </c>
      <c r="AX13" s="223"/>
      <c r="AY13" s="224">
        <f t="shared" ref="AY13:BA13" si="12">SUM(AY14:AY22)</f>
        <v>0</v>
      </c>
      <c r="AZ13" s="216">
        <f t="shared" si="12"/>
        <v>6809333.6749444436</v>
      </c>
      <c r="BA13" s="222">
        <f t="shared" si="12"/>
        <v>0</v>
      </c>
      <c r="BB13" s="223"/>
      <c r="BC13" s="224">
        <f t="shared" ref="BC13" si="13">SUM(BC14:BC22)</f>
        <v>0</v>
      </c>
      <c r="BD13" s="239">
        <v>0</v>
      </c>
      <c r="BE13" s="226">
        <v>0</v>
      </c>
      <c r="BF13" s="229">
        <f t="shared" ref="BF13:BI13" si="14">SUM(BF14:BF22)</f>
        <v>13058290.66938889</v>
      </c>
      <c r="BG13" s="47">
        <f t="shared" si="14"/>
        <v>9008824.6460000016</v>
      </c>
      <c r="BH13" s="41">
        <f t="shared" si="14"/>
        <v>8712387.8299999982</v>
      </c>
      <c r="BI13" s="52">
        <f t="shared" si="14"/>
        <v>37112301.300999999</v>
      </c>
      <c r="BJ13" s="155">
        <f t="shared" ref="BJ13:BJ30" si="15">SUM(BI13/E13)</f>
        <v>0.80775154293201668</v>
      </c>
    </row>
    <row r="14" spans="1:62" s="11" customFormat="1" ht="16.5" x14ac:dyDescent="0.2">
      <c r="A14" s="214" t="s">
        <v>23</v>
      </c>
      <c r="B14" s="401"/>
      <c r="C14" s="401"/>
      <c r="D14" s="401"/>
      <c r="E14" s="236">
        <f>SUM(G14,K14,O14,T14,X14,AB14,AF14,AJ14,AN14,AR14,AV14,AZ14)+S14</f>
        <v>29837040</v>
      </c>
      <c r="F14" s="401"/>
      <c r="G14" s="228">
        <v>2250000</v>
      </c>
      <c r="H14" s="237">
        <v>2250000</v>
      </c>
      <c r="I14" s="219"/>
      <c r="J14" s="218">
        <v>2250000</v>
      </c>
      <c r="K14" s="228">
        <v>0</v>
      </c>
      <c r="L14" s="237">
        <v>0</v>
      </c>
      <c r="M14" s="219"/>
      <c r="N14" s="218">
        <v>0</v>
      </c>
      <c r="O14" s="228">
        <v>0</v>
      </c>
      <c r="P14" s="237">
        <v>0</v>
      </c>
      <c r="Q14" s="219"/>
      <c r="R14" s="218">
        <v>0</v>
      </c>
      <c r="S14" s="376">
        <v>0</v>
      </c>
      <c r="T14" s="228">
        <v>3450000</v>
      </c>
      <c r="U14" s="237">
        <v>0</v>
      </c>
      <c r="V14" s="219">
        <v>2</v>
      </c>
      <c r="W14" s="218">
        <v>0</v>
      </c>
      <c r="X14" s="228">
        <v>1200000</v>
      </c>
      <c r="Y14" s="237">
        <v>1200000</v>
      </c>
      <c r="Z14" s="219"/>
      <c r="AA14" s="218">
        <v>1200000</v>
      </c>
      <c r="AB14" s="228">
        <v>2000000</v>
      </c>
      <c r="AC14" s="237">
        <v>0</v>
      </c>
      <c r="AD14" s="219"/>
      <c r="AE14" s="218">
        <v>0</v>
      </c>
      <c r="AF14" s="228">
        <v>5000000</v>
      </c>
      <c r="AG14" s="237">
        <v>0</v>
      </c>
      <c r="AH14" s="219"/>
      <c r="AI14" s="218">
        <v>0</v>
      </c>
      <c r="AJ14" s="228">
        <v>3500000</v>
      </c>
      <c r="AK14" s="237">
        <v>0</v>
      </c>
      <c r="AL14" s="219"/>
      <c r="AM14" s="218">
        <v>0</v>
      </c>
      <c r="AN14" s="228">
        <v>2000000</v>
      </c>
      <c r="AO14" s="237">
        <v>0</v>
      </c>
      <c r="AP14" s="219"/>
      <c r="AQ14" s="218">
        <v>0</v>
      </c>
      <c r="AR14" s="228">
        <v>1630000</v>
      </c>
      <c r="AS14" s="237">
        <v>0</v>
      </c>
      <c r="AT14" s="219"/>
      <c r="AU14" s="218">
        <v>0</v>
      </c>
      <c r="AV14" s="228">
        <v>3578840</v>
      </c>
      <c r="AW14" s="237">
        <v>0</v>
      </c>
      <c r="AX14" s="219"/>
      <c r="AY14" s="218">
        <v>0</v>
      </c>
      <c r="AZ14" s="228">
        <v>5228200</v>
      </c>
      <c r="BA14" s="237">
        <v>0</v>
      </c>
      <c r="BB14" s="219"/>
      <c r="BC14" s="218">
        <v>0</v>
      </c>
      <c r="BD14" s="40">
        <v>0</v>
      </c>
      <c r="BE14" s="240">
        <v>0</v>
      </c>
      <c r="BF14" s="40">
        <v>6900000</v>
      </c>
      <c r="BG14" s="40">
        <v>3450000</v>
      </c>
      <c r="BH14" s="39">
        <v>3450000</v>
      </c>
      <c r="BI14" s="204">
        <v>26518027</v>
      </c>
      <c r="BJ14" s="156">
        <v>0.88487730607023274</v>
      </c>
    </row>
    <row r="15" spans="1:62" s="11" customFormat="1" ht="15" customHeight="1" x14ac:dyDescent="0.2">
      <c r="A15" s="214" t="s">
        <v>24</v>
      </c>
      <c r="B15" s="402"/>
      <c r="C15" s="402"/>
      <c r="D15" s="402"/>
      <c r="E15" s="235">
        <f t="shared" ref="E15:E22" si="16">SUM(G15,K15,O15,T15,X15,AB15,AF15,AJ15,AN15,AR15,AV15,AZ15)+S15</f>
        <v>415692</v>
      </c>
      <c r="F15" s="402"/>
      <c r="G15" s="228">
        <v>34641</v>
      </c>
      <c r="H15" s="227">
        <v>34641</v>
      </c>
      <c r="I15" s="219"/>
      <c r="J15" s="227">
        <v>34641</v>
      </c>
      <c r="K15" s="228">
        <v>34641</v>
      </c>
      <c r="L15" s="227">
        <v>34641</v>
      </c>
      <c r="M15" s="219"/>
      <c r="N15" s="227">
        <v>34641</v>
      </c>
      <c r="O15" s="228">
        <v>34641</v>
      </c>
      <c r="P15" s="227">
        <v>34641</v>
      </c>
      <c r="Q15" s="219"/>
      <c r="R15" s="227">
        <v>34641</v>
      </c>
      <c r="S15" s="376">
        <v>0</v>
      </c>
      <c r="T15" s="228">
        <v>34641</v>
      </c>
      <c r="U15" s="227">
        <v>34641</v>
      </c>
      <c r="V15" s="219"/>
      <c r="W15" s="227">
        <v>34641</v>
      </c>
      <c r="X15" s="228">
        <v>34641</v>
      </c>
      <c r="Y15" s="227">
        <v>34641</v>
      </c>
      <c r="Z15" s="219"/>
      <c r="AA15" s="227">
        <v>34641</v>
      </c>
      <c r="AB15" s="228">
        <v>34641</v>
      </c>
      <c r="AC15" s="227">
        <v>0</v>
      </c>
      <c r="AD15" s="219"/>
      <c r="AE15" s="227">
        <v>0</v>
      </c>
      <c r="AF15" s="228">
        <v>34641</v>
      </c>
      <c r="AG15" s="227">
        <v>0</v>
      </c>
      <c r="AH15" s="219"/>
      <c r="AI15" s="227">
        <v>0</v>
      </c>
      <c r="AJ15" s="228">
        <v>34641</v>
      </c>
      <c r="AK15" s="227">
        <v>0</v>
      </c>
      <c r="AL15" s="219"/>
      <c r="AM15" s="227">
        <v>0</v>
      </c>
      <c r="AN15" s="228">
        <v>34641</v>
      </c>
      <c r="AO15" s="227">
        <v>0</v>
      </c>
      <c r="AP15" s="219"/>
      <c r="AQ15" s="227">
        <v>0</v>
      </c>
      <c r="AR15" s="228">
        <v>34641</v>
      </c>
      <c r="AS15" s="227">
        <v>0</v>
      </c>
      <c r="AT15" s="219"/>
      <c r="AU15" s="227">
        <v>0</v>
      </c>
      <c r="AV15" s="228">
        <v>34641</v>
      </c>
      <c r="AW15" s="227">
        <v>0</v>
      </c>
      <c r="AX15" s="219"/>
      <c r="AY15" s="227">
        <v>0</v>
      </c>
      <c r="AZ15" s="228">
        <v>34641</v>
      </c>
      <c r="BA15" s="227">
        <v>0</v>
      </c>
      <c r="BB15" s="219"/>
      <c r="BC15" s="227">
        <v>0</v>
      </c>
      <c r="BD15" s="228">
        <v>0</v>
      </c>
      <c r="BE15" s="225">
        <v>0</v>
      </c>
      <c r="BF15" s="40">
        <v>173205</v>
      </c>
      <c r="BG15" s="48">
        <v>173205</v>
      </c>
      <c r="BH15" s="39">
        <v>173205</v>
      </c>
      <c r="BI15" s="204">
        <v>242487</v>
      </c>
      <c r="BJ15" s="156">
        <v>0.58333333333333337</v>
      </c>
    </row>
    <row r="16" spans="1:62" s="11" customFormat="1" ht="16.5" x14ac:dyDescent="0.2">
      <c r="A16" s="214" t="s">
        <v>25</v>
      </c>
      <c r="B16" s="402"/>
      <c r="C16" s="402"/>
      <c r="D16" s="402"/>
      <c r="E16" s="217">
        <f t="shared" si="16"/>
        <v>9350772</v>
      </c>
      <c r="F16" s="402"/>
      <c r="G16" s="40">
        <v>1134539</v>
      </c>
      <c r="H16" s="227">
        <v>1225344</v>
      </c>
      <c r="I16" s="219">
        <v>3</v>
      </c>
      <c r="J16" s="218">
        <v>1225344</v>
      </c>
      <c r="K16" s="40">
        <v>686100</v>
      </c>
      <c r="L16" s="227">
        <v>686100</v>
      </c>
      <c r="M16" s="219"/>
      <c r="N16" s="218">
        <v>686100</v>
      </c>
      <c r="O16" s="40">
        <v>686100</v>
      </c>
      <c r="P16" s="227">
        <v>686100</v>
      </c>
      <c r="Q16" s="219"/>
      <c r="R16" s="218">
        <v>686100</v>
      </c>
      <c r="S16" s="377">
        <v>90805</v>
      </c>
      <c r="T16" s="40">
        <v>873512</v>
      </c>
      <c r="U16" s="227">
        <v>873512</v>
      </c>
      <c r="V16" s="219"/>
      <c r="W16" s="218">
        <v>873512</v>
      </c>
      <c r="X16" s="40">
        <v>686100</v>
      </c>
      <c r="Y16" s="227">
        <v>686100</v>
      </c>
      <c r="Z16" s="219"/>
      <c r="AA16" s="218">
        <v>686100</v>
      </c>
      <c r="AB16" s="40">
        <v>681970</v>
      </c>
      <c r="AC16" s="227">
        <v>0</v>
      </c>
      <c r="AD16" s="219"/>
      <c r="AE16" s="218">
        <v>0</v>
      </c>
      <c r="AF16" s="40">
        <v>869382</v>
      </c>
      <c r="AG16" s="227">
        <v>0</v>
      </c>
      <c r="AH16" s="219"/>
      <c r="AI16" s="218">
        <v>0</v>
      </c>
      <c r="AJ16" s="40">
        <v>690970</v>
      </c>
      <c r="AK16" s="227">
        <v>0</v>
      </c>
      <c r="AL16" s="219"/>
      <c r="AM16" s="218">
        <v>0</v>
      </c>
      <c r="AN16" s="40">
        <v>690970</v>
      </c>
      <c r="AO16" s="227">
        <v>0</v>
      </c>
      <c r="AP16" s="219"/>
      <c r="AQ16" s="218">
        <v>0</v>
      </c>
      <c r="AR16" s="40">
        <v>878384</v>
      </c>
      <c r="AS16" s="227">
        <v>0</v>
      </c>
      <c r="AT16" s="219"/>
      <c r="AU16" s="218">
        <v>0</v>
      </c>
      <c r="AV16" s="40">
        <v>690970</v>
      </c>
      <c r="AW16" s="227">
        <v>0</v>
      </c>
      <c r="AX16" s="219"/>
      <c r="AY16" s="218">
        <v>0</v>
      </c>
      <c r="AZ16" s="40">
        <v>690970</v>
      </c>
      <c r="BA16" s="227">
        <v>0</v>
      </c>
      <c r="BB16" s="219"/>
      <c r="BC16" s="218">
        <v>0</v>
      </c>
      <c r="BD16" s="228">
        <v>0</v>
      </c>
      <c r="BE16" s="225">
        <v>0</v>
      </c>
      <c r="BF16" s="40">
        <v>4157156</v>
      </c>
      <c r="BG16" s="48">
        <v>4157156</v>
      </c>
      <c r="BH16" s="39">
        <v>4157156</v>
      </c>
      <c r="BI16" s="204">
        <v>5193616</v>
      </c>
      <c r="BJ16" s="156">
        <v>0.55542109250444771</v>
      </c>
    </row>
    <row r="17" spans="1:66" s="11" customFormat="1" ht="16.5" x14ac:dyDescent="0.2">
      <c r="A17" s="214" t="s">
        <v>205</v>
      </c>
      <c r="B17" s="402"/>
      <c r="C17" s="402"/>
      <c r="D17" s="402"/>
      <c r="E17" s="217">
        <f t="shared" si="16"/>
        <v>129724.04999999999</v>
      </c>
      <c r="F17" s="402"/>
      <c r="G17" s="40">
        <v>10756.18</v>
      </c>
      <c r="H17" s="227">
        <v>10756.18</v>
      </c>
      <c r="I17" s="219"/>
      <c r="J17" s="218">
        <v>10756.18</v>
      </c>
      <c r="K17" s="40">
        <v>10756.18</v>
      </c>
      <c r="L17" s="227">
        <v>10756.18</v>
      </c>
      <c r="M17" s="219"/>
      <c r="N17" s="218">
        <v>10756.18</v>
      </c>
      <c r="O17" s="40">
        <v>10756.18</v>
      </c>
      <c r="P17" s="227">
        <v>10756.18</v>
      </c>
      <c r="Q17" s="219"/>
      <c r="R17" s="218">
        <v>10756.18</v>
      </c>
      <c r="S17" s="377">
        <v>0</v>
      </c>
      <c r="T17" s="40">
        <v>10756.18</v>
      </c>
      <c r="U17" s="227">
        <v>10756.18</v>
      </c>
      <c r="V17" s="219"/>
      <c r="W17" s="218">
        <v>10756.18</v>
      </c>
      <c r="X17" s="40">
        <v>10756.18</v>
      </c>
      <c r="Y17" s="227">
        <v>10756.18</v>
      </c>
      <c r="Z17" s="219"/>
      <c r="AA17" s="218">
        <v>0</v>
      </c>
      <c r="AB17" s="40">
        <v>10756.18</v>
      </c>
      <c r="AC17" s="227">
        <v>0</v>
      </c>
      <c r="AD17" s="219"/>
      <c r="AE17" s="218">
        <v>0</v>
      </c>
      <c r="AF17" s="40">
        <v>10756.18</v>
      </c>
      <c r="AG17" s="227">
        <v>0</v>
      </c>
      <c r="AH17" s="219"/>
      <c r="AI17" s="218">
        <v>0</v>
      </c>
      <c r="AJ17" s="40">
        <v>10756.18</v>
      </c>
      <c r="AK17" s="227">
        <v>0</v>
      </c>
      <c r="AL17" s="219"/>
      <c r="AM17" s="218">
        <v>0</v>
      </c>
      <c r="AN17" s="40">
        <v>10756.18</v>
      </c>
      <c r="AO17" s="227">
        <v>0</v>
      </c>
      <c r="AP17" s="219"/>
      <c r="AQ17" s="218">
        <v>0</v>
      </c>
      <c r="AR17" s="40">
        <v>10972.81</v>
      </c>
      <c r="AS17" s="227">
        <v>0</v>
      </c>
      <c r="AT17" s="219"/>
      <c r="AU17" s="218">
        <v>0</v>
      </c>
      <c r="AV17" s="40">
        <v>10972.81</v>
      </c>
      <c r="AW17" s="227">
        <v>0</v>
      </c>
      <c r="AX17" s="219"/>
      <c r="AY17" s="218">
        <v>0</v>
      </c>
      <c r="AZ17" s="40">
        <v>10972.81</v>
      </c>
      <c r="BA17" s="227">
        <v>0</v>
      </c>
      <c r="BB17" s="219"/>
      <c r="BC17" s="218">
        <v>0</v>
      </c>
      <c r="BD17" s="228">
        <v>0</v>
      </c>
      <c r="BE17" s="225">
        <v>0</v>
      </c>
      <c r="BF17" s="40">
        <v>53780.9</v>
      </c>
      <c r="BG17" s="48">
        <v>53780.9</v>
      </c>
      <c r="BH17" s="39">
        <v>43024.72</v>
      </c>
      <c r="BI17" s="204">
        <v>120888.15</v>
      </c>
      <c r="BJ17" s="156">
        <v>0.69209828530011475</v>
      </c>
      <c r="BK17" s="173"/>
      <c r="BL17" s="173"/>
      <c r="BM17" s="173"/>
      <c r="BN17" s="173"/>
    </row>
    <row r="18" spans="1:66" s="11" customFormat="1" ht="16.5" x14ac:dyDescent="0.2">
      <c r="A18" s="214" t="s">
        <v>26</v>
      </c>
      <c r="B18" s="402"/>
      <c r="C18" s="402"/>
      <c r="D18" s="402"/>
      <c r="E18" s="217">
        <f t="shared" si="16"/>
        <v>53599.300000000017</v>
      </c>
      <c r="F18" s="402"/>
      <c r="G18" s="40">
        <v>2403.2600000000002</v>
      </c>
      <c r="H18" s="227">
        <v>2383.44</v>
      </c>
      <c r="I18" s="219"/>
      <c r="J18" s="218">
        <v>2383.44</v>
      </c>
      <c r="K18" s="40">
        <v>2403.2600000000002</v>
      </c>
      <c r="L18" s="227">
        <v>2383.2600000000002</v>
      </c>
      <c r="M18" s="219"/>
      <c r="N18" s="218">
        <v>2383.2600000000002</v>
      </c>
      <c r="O18" s="40">
        <v>2403.2600000000002</v>
      </c>
      <c r="P18" s="227">
        <v>2383.2600000000002</v>
      </c>
      <c r="Q18" s="219"/>
      <c r="R18" s="218">
        <v>0</v>
      </c>
      <c r="S18" s="376">
        <v>-59.819999999999709</v>
      </c>
      <c r="T18" s="40">
        <v>2383.2600000000002</v>
      </c>
      <c r="U18" s="227">
        <v>2383.2600000000002</v>
      </c>
      <c r="V18" s="219"/>
      <c r="W18" s="218">
        <v>2383.2600000000002</v>
      </c>
      <c r="X18" s="40">
        <v>2383.2600000000002</v>
      </c>
      <c r="Y18" s="227">
        <v>2383.2600000000002</v>
      </c>
      <c r="Z18" s="219"/>
      <c r="AA18" s="218">
        <v>0</v>
      </c>
      <c r="AB18" s="40">
        <v>2383.2600000000002</v>
      </c>
      <c r="AC18" s="227">
        <v>0</v>
      </c>
      <c r="AD18" s="219"/>
      <c r="AE18" s="218">
        <v>0</v>
      </c>
      <c r="AF18" s="40">
        <v>27383.260000000002</v>
      </c>
      <c r="AG18" s="227">
        <v>0</v>
      </c>
      <c r="AH18" s="219"/>
      <c r="AI18" s="218">
        <v>0</v>
      </c>
      <c r="AJ18" s="40">
        <v>2383.2600000000002</v>
      </c>
      <c r="AK18" s="227">
        <v>0</v>
      </c>
      <c r="AL18" s="219"/>
      <c r="AM18" s="218">
        <v>0</v>
      </c>
      <c r="AN18" s="40">
        <v>2383.2600000000002</v>
      </c>
      <c r="AO18" s="227">
        <v>0</v>
      </c>
      <c r="AP18" s="219"/>
      <c r="AQ18" s="218">
        <v>0</v>
      </c>
      <c r="AR18" s="40">
        <v>2383.2600000000002</v>
      </c>
      <c r="AS18" s="227">
        <v>0</v>
      </c>
      <c r="AT18" s="219"/>
      <c r="AU18" s="218">
        <v>0</v>
      </c>
      <c r="AV18" s="40">
        <v>2383.2600000000002</v>
      </c>
      <c r="AW18" s="227">
        <v>0</v>
      </c>
      <c r="AX18" s="219"/>
      <c r="AY18" s="218">
        <v>0</v>
      </c>
      <c r="AZ18" s="40">
        <v>2383.2600000000002</v>
      </c>
      <c r="BA18" s="227">
        <v>0</v>
      </c>
      <c r="BB18" s="219"/>
      <c r="BC18" s="218">
        <v>0</v>
      </c>
      <c r="BD18" s="228">
        <v>0</v>
      </c>
      <c r="BE18" s="225">
        <v>0</v>
      </c>
      <c r="BF18" s="40">
        <v>11916.480000000001</v>
      </c>
      <c r="BG18" s="48">
        <v>11916.48</v>
      </c>
      <c r="BH18" s="39">
        <v>7149.9600000000009</v>
      </c>
      <c r="BI18" s="204">
        <v>41682.820000000014</v>
      </c>
      <c r="BJ18" s="156">
        <v>0.77767470843835651</v>
      </c>
      <c r="BK18" s="173"/>
      <c r="BL18" s="173"/>
      <c r="BM18" s="173"/>
      <c r="BN18" s="173"/>
    </row>
    <row r="19" spans="1:66" s="11" customFormat="1" ht="15" customHeight="1" x14ac:dyDescent="0.2">
      <c r="A19" s="214" t="s">
        <v>27</v>
      </c>
      <c r="B19" s="402"/>
      <c r="C19" s="402"/>
      <c r="D19" s="402"/>
      <c r="E19" s="217">
        <f t="shared" si="16"/>
        <v>1835036.0969999996</v>
      </c>
      <c r="F19" s="402"/>
      <c r="G19" s="228">
        <v>27839.931666666671</v>
      </c>
      <c r="H19" s="227">
        <v>0</v>
      </c>
      <c r="I19" s="219">
        <v>2</v>
      </c>
      <c r="J19" s="218">
        <v>0</v>
      </c>
      <c r="K19" s="228">
        <v>27839.931666666671</v>
      </c>
      <c r="L19" s="227">
        <v>0</v>
      </c>
      <c r="M19" s="219">
        <v>2</v>
      </c>
      <c r="N19" s="218">
        <v>0</v>
      </c>
      <c r="O19" s="228">
        <v>27839.931666666671</v>
      </c>
      <c r="P19" s="227">
        <v>11802.05</v>
      </c>
      <c r="Q19" s="219">
        <v>2</v>
      </c>
      <c r="R19" s="218">
        <v>0</v>
      </c>
      <c r="S19" s="376">
        <v>-71717.74500000001</v>
      </c>
      <c r="T19" s="228">
        <v>395992.68866666663</v>
      </c>
      <c r="U19" s="227">
        <v>0</v>
      </c>
      <c r="V19" s="219">
        <v>2</v>
      </c>
      <c r="W19" s="218">
        <v>11802.05</v>
      </c>
      <c r="X19" s="228">
        <v>52855.840166666669</v>
      </c>
      <c r="Y19" s="227">
        <v>23925.47</v>
      </c>
      <c r="Z19" s="219">
        <v>2</v>
      </c>
      <c r="AA19" s="218">
        <v>7090.84</v>
      </c>
      <c r="AB19" s="228">
        <v>27839.931666666671</v>
      </c>
      <c r="AC19" s="227">
        <v>0</v>
      </c>
      <c r="AD19" s="219"/>
      <c r="AE19" s="218">
        <v>0</v>
      </c>
      <c r="AF19" s="228">
        <v>395992.68866666663</v>
      </c>
      <c r="AG19" s="227">
        <v>0</v>
      </c>
      <c r="AH19" s="219"/>
      <c r="AI19" s="218">
        <v>0</v>
      </c>
      <c r="AJ19" s="228">
        <v>52855.840166666669</v>
      </c>
      <c r="AK19" s="227">
        <v>0</v>
      </c>
      <c r="AL19" s="219"/>
      <c r="AM19" s="218">
        <v>0</v>
      </c>
      <c r="AN19" s="228">
        <v>27839.931666666671</v>
      </c>
      <c r="AO19" s="227">
        <v>0</v>
      </c>
      <c r="AP19" s="219"/>
      <c r="AQ19" s="218">
        <v>0</v>
      </c>
      <c r="AR19" s="228">
        <v>395992.68866666663</v>
      </c>
      <c r="AS19" s="227">
        <v>0</v>
      </c>
      <c r="AT19" s="219"/>
      <c r="AU19" s="218">
        <v>0</v>
      </c>
      <c r="AV19" s="228">
        <v>52855.840166666669</v>
      </c>
      <c r="AW19" s="227">
        <v>0</v>
      </c>
      <c r="AX19" s="219"/>
      <c r="AY19" s="218">
        <v>0</v>
      </c>
      <c r="AZ19" s="228">
        <v>421008.59716666664</v>
      </c>
      <c r="BA19" s="227">
        <v>0</v>
      </c>
      <c r="BB19" s="219"/>
      <c r="BC19" s="218">
        <v>0</v>
      </c>
      <c r="BD19" s="228">
        <v>0</v>
      </c>
      <c r="BE19" s="225">
        <v>0</v>
      </c>
      <c r="BF19" s="40">
        <v>460650.57883333333</v>
      </c>
      <c r="BG19" s="48">
        <v>35727.520000000004</v>
      </c>
      <c r="BH19" s="39">
        <v>18892.89</v>
      </c>
      <c r="BI19" s="204">
        <v>1799308.5769999996</v>
      </c>
      <c r="BJ19" s="156">
        <v>0.98053034484803381</v>
      </c>
      <c r="BK19" s="173"/>
      <c r="BL19" s="173"/>
      <c r="BM19" s="173"/>
      <c r="BN19" s="173"/>
    </row>
    <row r="20" spans="1:66" s="11" customFormat="1" ht="15" customHeight="1" x14ac:dyDescent="0.2">
      <c r="A20" s="214" t="s">
        <v>1</v>
      </c>
      <c r="B20" s="402"/>
      <c r="C20" s="402"/>
      <c r="D20" s="402"/>
      <c r="E20" s="241">
        <f t="shared" si="16"/>
        <v>210000.00000000012</v>
      </c>
      <c r="F20" s="402"/>
      <c r="G20" s="228">
        <v>22096.329999999998</v>
      </c>
      <c r="H20" s="227">
        <v>3269.34</v>
      </c>
      <c r="I20" s="219">
        <v>2</v>
      </c>
      <c r="J20" s="227">
        <v>3269.34</v>
      </c>
      <c r="K20" s="228">
        <v>14735.33</v>
      </c>
      <c r="L20" s="227">
        <v>15871.21</v>
      </c>
      <c r="M20" s="219">
        <v>3</v>
      </c>
      <c r="N20" s="227">
        <v>15871.21</v>
      </c>
      <c r="O20" s="228">
        <v>87505.329999999987</v>
      </c>
      <c r="P20" s="227">
        <v>8724.08</v>
      </c>
      <c r="Q20" s="219">
        <v>2</v>
      </c>
      <c r="R20" s="227">
        <v>202.51000000000002</v>
      </c>
      <c r="S20" s="376">
        <v>-96472.359999999986</v>
      </c>
      <c r="T20" s="228">
        <v>44898.572777777779</v>
      </c>
      <c r="U20" s="227">
        <v>15975.158999999998</v>
      </c>
      <c r="V20" s="219">
        <v>2</v>
      </c>
      <c r="W20" s="227">
        <v>27771.379999999997</v>
      </c>
      <c r="X20" s="228">
        <v>12488.007777777779</v>
      </c>
      <c r="Y20" s="227">
        <v>12253.957</v>
      </c>
      <c r="Z20" s="219"/>
      <c r="AA20" s="227">
        <v>11917.82</v>
      </c>
      <c r="AB20" s="228">
        <v>7778.0077777777788</v>
      </c>
      <c r="AC20" s="227">
        <v>0</v>
      </c>
      <c r="AD20" s="219"/>
      <c r="AE20" s="227">
        <v>0</v>
      </c>
      <c r="AF20" s="228">
        <v>69635.742777777778</v>
      </c>
      <c r="AG20" s="227">
        <v>0</v>
      </c>
      <c r="AH20" s="219"/>
      <c r="AI20" s="227">
        <v>0</v>
      </c>
      <c r="AJ20" s="228">
        <v>7998.0077777777788</v>
      </c>
      <c r="AK20" s="227">
        <v>0</v>
      </c>
      <c r="AL20" s="219"/>
      <c r="AM20" s="227">
        <v>0</v>
      </c>
      <c r="AN20" s="228">
        <v>17278.007777777777</v>
      </c>
      <c r="AO20" s="227">
        <v>0</v>
      </c>
      <c r="AP20" s="219"/>
      <c r="AQ20" s="227">
        <v>0</v>
      </c>
      <c r="AR20" s="228">
        <v>7503.0077777777788</v>
      </c>
      <c r="AS20" s="227">
        <v>0</v>
      </c>
      <c r="AT20" s="219"/>
      <c r="AU20" s="227">
        <v>0</v>
      </c>
      <c r="AV20" s="228">
        <v>7278.0077777777788</v>
      </c>
      <c r="AW20" s="227">
        <v>0</v>
      </c>
      <c r="AX20" s="219"/>
      <c r="AY20" s="227">
        <v>0</v>
      </c>
      <c r="AZ20" s="228">
        <v>7278.0077777777788</v>
      </c>
      <c r="BA20" s="227">
        <v>0</v>
      </c>
      <c r="BB20" s="219"/>
      <c r="BC20" s="227">
        <v>0</v>
      </c>
      <c r="BD20" s="228">
        <v>0</v>
      </c>
      <c r="BE20" s="225">
        <v>0</v>
      </c>
      <c r="BF20" s="40">
        <v>85251.21055555559</v>
      </c>
      <c r="BG20" s="48">
        <v>56093.745999999999</v>
      </c>
      <c r="BH20" s="39">
        <v>59032.259999999995</v>
      </c>
      <c r="BI20" s="204">
        <v>153906.25400000013</v>
      </c>
      <c r="BJ20" s="156">
        <v>0.73288692380952403</v>
      </c>
      <c r="BK20" s="173"/>
      <c r="BL20" s="173"/>
      <c r="BM20" s="173"/>
      <c r="BN20" s="173"/>
    </row>
    <row r="21" spans="1:66" s="29" customFormat="1" ht="15.75" customHeight="1" x14ac:dyDescent="0.2">
      <c r="A21" s="215" t="s">
        <v>132</v>
      </c>
      <c r="B21" s="402"/>
      <c r="C21" s="402"/>
      <c r="D21" s="402"/>
      <c r="E21" s="235">
        <f t="shared" si="16"/>
        <v>3096844</v>
      </c>
      <c r="F21" s="402"/>
      <c r="G21" s="236">
        <v>159536</v>
      </c>
      <c r="H21" s="218">
        <v>149537</v>
      </c>
      <c r="I21" s="219">
        <v>1</v>
      </c>
      <c r="J21" s="220">
        <v>0</v>
      </c>
      <c r="K21" s="236">
        <v>180200</v>
      </c>
      <c r="L21" s="218">
        <v>150249.5</v>
      </c>
      <c r="M21" s="219">
        <v>1</v>
      </c>
      <c r="N21" s="220">
        <v>100297</v>
      </c>
      <c r="O21" s="236">
        <v>180200</v>
      </c>
      <c r="P21" s="218">
        <v>136177.5</v>
      </c>
      <c r="Q21" s="219">
        <v>1</v>
      </c>
      <c r="R21" s="220">
        <v>149049.5</v>
      </c>
      <c r="S21" s="378">
        <v>-83972</v>
      </c>
      <c r="T21" s="236">
        <v>180200</v>
      </c>
      <c r="U21" s="218">
        <v>144268.5</v>
      </c>
      <c r="V21" s="219">
        <v>1</v>
      </c>
      <c r="W21" s="220">
        <v>90197.5</v>
      </c>
      <c r="X21" s="236">
        <v>222536</v>
      </c>
      <c r="Y21" s="218">
        <v>123830</v>
      </c>
      <c r="Z21" s="219">
        <v>1</v>
      </c>
      <c r="AA21" s="220">
        <v>195448.5</v>
      </c>
      <c r="AB21" s="236">
        <v>229592</v>
      </c>
      <c r="AC21" s="218">
        <v>0</v>
      </c>
      <c r="AD21" s="219"/>
      <c r="AE21" s="220">
        <v>0</v>
      </c>
      <c r="AF21" s="236">
        <v>363656</v>
      </c>
      <c r="AG21" s="218">
        <v>0</v>
      </c>
      <c r="AH21" s="219"/>
      <c r="AI21" s="220">
        <v>0</v>
      </c>
      <c r="AJ21" s="236">
        <v>320480</v>
      </c>
      <c r="AK21" s="218">
        <v>0</v>
      </c>
      <c r="AL21" s="219"/>
      <c r="AM21" s="220">
        <v>0</v>
      </c>
      <c r="AN21" s="236">
        <v>336104</v>
      </c>
      <c r="AO21" s="218">
        <v>0</v>
      </c>
      <c r="AP21" s="219"/>
      <c r="AQ21" s="220">
        <v>0</v>
      </c>
      <c r="AR21" s="236">
        <v>351728</v>
      </c>
      <c r="AS21" s="218">
        <v>0</v>
      </c>
      <c r="AT21" s="219"/>
      <c r="AU21" s="220">
        <v>0</v>
      </c>
      <c r="AV21" s="236">
        <v>336104</v>
      </c>
      <c r="AW21" s="218">
        <v>0</v>
      </c>
      <c r="AX21" s="219"/>
      <c r="AY21" s="220">
        <v>0</v>
      </c>
      <c r="AZ21" s="236">
        <v>320480</v>
      </c>
      <c r="BA21" s="218">
        <v>0</v>
      </c>
      <c r="BB21" s="219"/>
      <c r="BC21" s="220">
        <v>0</v>
      </c>
      <c r="BD21" s="40">
        <v>0</v>
      </c>
      <c r="BE21" s="54">
        <v>0</v>
      </c>
      <c r="BF21" s="40">
        <v>838700</v>
      </c>
      <c r="BG21" s="53">
        <v>704062.5</v>
      </c>
      <c r="BH21" s="54">
        <v>534992.5</v>
      </c>
      <c r="BI21" s="40">
        <v>2392781.5</v>
      </c>
      <c r="BJ21" s="156">
        <v>0.77265160918664288</v>
      </c>
      <c r="BK21" s="178"/>
      <c r="BL21" s="178"/>
      <c r="BM21" s="178"/>
      <c r="BN21" s="178"/>
    </row>
    <row r="22" spans="1:66" s="29" customFormat="1" ht="15.75" customHeight="1" thickBot="1" x14ac:dyDescent="0.25">
      <c r="A22" s="198" t="s">
        <v>28</v>
      </c>
      <c r="B22" s="403"/>
      <c r="C22" s="403"/>
      <c r="D22" s="403"/>
      <c r="E22" s="235">
        <f t="shared" si="16"/>
        <v>1016486.5</v>
      </c>
      <c r="F22" s="403"/>
      <c r="G22" s="236">
        <v>82192</v>
      </c>
      <c r="H22" s="218">
        <v>78528</v>
      </c>
      <c r="I22" s="219"/>
      <c r="J22" s="220">
        <v>0</v>
      </c>
      <c r="K22" s="236">
        <v>82192</v>
      </c>
      <c r="L22" s="218">
        <v>80184</v>
      </c>
      <c r="M22" s="219"/>
      <c r="N22" s="220">
        <v>61984</v>
      </c>
      <c r="O22" s="236">
        <v>74720</v>
      </c>
      <c r="P22" s="218">
        <v>65742.5</v>
      </c>
      <c r="Q22" s="219">
        <v>1</v>
      </c>
      <c r="R22" s="220">
        <v>50448</v>
      </c>
      <c r="S22" s="378">
        <v>-14649.5</v>
      </c>
      <c r="T22" s="236">
        <v>85928</v>
      </c>
      <c r="U22" s="218">
        <v>84972</v>
      </c>
      <c r="V22" s="219"/>
      <c r="W22" s="220">
        <v>95382.5</v>
      </c>
      <c r="X22" s="236">
        <v>67248</v>
      </c>
      <c r="Y22" s="218">
        <v>57456</v>
      </c>
      <c r="Z22" s="219"/>
      <c r="AA22" s="220">
        <v>61120</v>
      </c>
      <c r="AB22" s="236">
        <v>78456</v>
      </c>
      <c r="AC22" s="218">
        <v>0</v>
      </c>
      <c r="AD22" s="219"/>
      <c r="AE22" s="220">
        <v>0</v>
      </c>
      <c r="AF22" s="236">
        <v>93400</v>
      </c>
      <c r="AG22" s="218">
        <v>0</v>
      </c>
      <c r="AH22" s="219"/>
      <c r="AI22" s="220">
        <v>0</v>
      </c>
      <c r="AJ22" s="236">
        <v>93400</v>
      </c>
      <c r="AK22" s="218">
        <v>0</v>
      </c>
      <c r="AL22" s="219"/>
      <c r="AM22" s="220">
        <v>0</v>
      </c>
      <c r="AN22" s="236">
        <v>93400</v>
      </c>
      <c r="AO22" s="218">
        <v>0</v>
      </c>
      <c r="AP22" s="219"/>
      <c r="AQ22" s="220">
        <v>0</v>
      </c>
      <c r="AR22" s="236">
        <v>93400</v>
      </c>
      <c r="AS22" s="218">
        <v>0</v>
      </c>
      <c r="AT22" s="219"/>
      <c r="AU22" s="220">
        <v>0</v>
      </c>
      <c r="AV22" s="236">
        <v>93400</v>
      </c>
      <c r="AW22" s="218">
        <v>0</v>
      </c>
      <c r="AX22" s="219"/>
      <c r="AY22" s="220">
        <v>0</v>
      </c>
      <c r="AZ22" s="236">
        <v>93400</v>
      </c>
      <c r="BA22" s="218">
        <v>0</v>
      </c>
      <c r="BB22" s="219"/>
      <c r="BC22" s="220">
        <v>0</v>
      </c>
      <c r="BD22" s="40">
        <v>0</v>
      </c>
      <c r="BE22" s="54">
        <v>0</v>
      </c>
      <c r="BF22" s="40">
        <v>377630.5</v>
      </c>
      <c r="BG22" s="53">
        <v>366882.5</v>
      </c>
      <c r="BH22" s="54">
        <v>268934.5</v>
      </c>
      <c r="BI22" s="40">
        <v>649604</v>
      </c>
      <c r="BJ22" s="156">
        <v>0.63906800533012487</v>
      </c>
      <c r="BK22" s="178"/>
      <c r="BL22" s="178"/>
      <c r="BM22" s="178"/>
      <c r="BN22" s="178"/>
    </row>
    <row r="23" spans="1:66" s="11" customFormat="1" ht="15.75" thickBot="1" x14ac:dyDescent="0.25">
      <c r="A23" s="31" t="s">
        <v>203</v>
      </c>
      <c r="B23" s="205">
        <v>1304572</v>
      </c>
      <c r="C23" s="205">
        <v>1304572</v>
      </c>
      <c r="D23" s="205">
        <f>B23-C23</f>
        <v>0</v>
      </c>
      <c r="E23" s="205">
        <f>SUM(E24:E25)</f>
        <v>880022.37999999989</v>
      </c>
      <c r="F23" s="206">
        <f t="shared" ref="F23" si="17">C23-BG23</f>
        <v>1117123.6499999999</v>
      </c>
      <c r="G23" s="232">
        <f>SUM(G24:G25)</f>
        <v>38576.479999999996</v>
      </c>
      <c r="H23" s="248">
        <f>SUM(H24:H25)</f>
        <v>0</v>
      </c>
      <c r="I23" s="248"/>
      <c r="J23" s="249">
        <f>SUM(J24:J25)</f>
        <v>0</v>
      </c>
      <c r="K23" s="250">
        <f t="shared" ref="K23:L23" si="18">SUM(K24:K25)</f>
        <v>963.52</v>
      </c>
      <c r="L23" s="248">
        <f t="shared" si="18"/>
        <v>37612.959999999999</v>
      </c>
      <c r="M23" s="248"/>
      <c r="N23" s="249">
        <f t="shared" ref="N23:P23" si="19">SUM(N24:N25)</f>
        <v>37612.959999999999</v>
      </c>
      <c r="O23" s="250">
        <f t="shared" si="19"/>
        <v>20124.28</v>
      </c>
      <c r="P23" s="248">
        <f t="shared" si="19"/>
        <v>0</v>
      </c>
      <c r="Q23" s="248"/>
      <c r="R23" s="249">
        <f t="shared" ref="R23:U23" si="20">SUM(R24:R25)</f>
        <v>0</v>
      </c>
      <c r="S23" s="379">
        <f t="shared" si="20"/>
        <v>-22051.320000000003</v>
      </c>
      <c r="T23" s="250">
        <f t="shared" si="20"/>
        <v>149298.91</v>
      </c>
      <c r="U23" s="248">
        <f t="shared" si="20"/>
        <v>149085.39000000001</v>
      </c>
      <c r="V23" s="248"/>
      <c r="W23" s="249">
        <f t="shared" ref="W23:Y23" si="21">SUM(W24:W25)</f>
        <v>750</v>
      </c>
      <c r="X23" s="250">
        <f t="shared" si="21"/>
        <v>3333.09</v>
      </c>
      <c r="Y23" s="248">
        <f t="shared" si="21"/>
        <v>750</v>
      </c>
      <c r="Z23" s="248"/>
      <c r="AA23" s="249">
        <f t="shared" ref="AA23:AC23" si="22">SUM(AA24:AA25)</f>
        <v>19910.759999999998</v>
      </c>
      <c r="AB23" s="250">
        <f t="shared" si="22"/>
        <v>16139.54</v>
      </c>
      <c r="AC23" s="248">
        <f t="shared" si="22"/>
        <v>0</v>
      </c>
      <c r="AD23" s="248"/>
      <c r="AE23" s="249">
        <f t="shared" ref="AE23:AG23" si="23">SUM(AE24:AE25)</f>
        <v>0</v>
      </c>
      <c r="AF23" s="250">
        <f t="shared" si="23"/>
        <v>963.52</v>
      </c>
      <c r="AG23" s="248">
        <f t="shared" si="23"/>
        <v>0</v>
      </c>
      <c r="AH23" s="248"/>
      <c r="AI23" s="249">
        <f t="shared" ref="AI23:AK23" si="24">SUM(AI24:AI25)</f>
        <v>0</v>
      </c>
      <c r="AJ23" s="250">
        <f t="shared" si="24"/>
        <v>668820.27999999991</v>
      </c>
      <c r="AK23" s="248">
        <f t="shared" si="24"/>
        <v>0</v>
      </c>
      <c r="AL23" s="248"/>
      <c r="AM23" s="249">
        <f t="shared" ref="AM23:AO23" si="25">SUM(AM24:AM25)</f>
        <v>0</v>
      </c>
      <c r="AN23" s="250">
        <f t="shared" si="25"/>
        <v>963.52</v>
      </c>
      <c r="AO23" s="248">
        <f t="shared" si="25"/>
        <v>0</v>
      </c>
      <c r="AP23" s="248"/>
      <c r="AQ23" s="249">
        <f t="shared" ref="AQ23:AS23" si="26">SUM(AQ24:AQ25)</f>
        <v>0</v>
      </c>
      <c r="AR23" s="250">
        <f t="shared" si="26"/>
        <v>963.52</v>
      </c>
      <c r="AS23" s="248">
        <f t="shared" si="26"/>
        <v>0</v>
      </c>
      <c r="AT23" s="248"/>
      <c r="AU23" s="249">
        <f t="shared" ref="AU23:AW23" si="27">SUM(AU24:AU25)</f>
        <v>0</v>
      </c>
      <c r="AV23" s="250">
        <f t="shared" si="27"/>
        <v>963.52</v>
      </c>
      <c r="AW23" s="248">
        <f t="shared" si="27"/>
        <v>0</v>
      </c>
      <c r="AX23" s="248"/>
      <c r="AY23" s="249">
        <f t="shared" ref="AY23:BA23" si="28">SUM(AY24:AY25)</f>
        <v>0</v>
      </c>
      <c r="AZ23" s="250">
        <f t="shared" si="28"/>
        <v>963.52</v>
      </c>
      <c r="BA23" s="248">
        <f t="shared" si="28"/>
        <v>0</v>
      </c>
      <c r="BB23" s="248"/>
      <c r="BC23" s="251">
        <f t="shared" ref="BC23" si="29">SUM(BC24:BC25)</f>
        <v>0</v>
      </c>
      <c r="BD23" s="245">
        <f t="shared" ref="BD23" si="30">SUM(BD24:BD25)</f>
        <v>0</v>
      </c>
      <c r="BE23" s="238">
        <f t="shared" ref="BE23" si="31">SUM(BE24:BE25)</f>
        <v>0</v>
      </c>
      <c r="BF23" s="232">
        <f>SUM(BF24:BF25)</f>
        <v>190244.96000000002</v>
      </c>
      <c r="BG23" s="49">
        <f t="shared" ref="BG23" si="32">SUM(BG24:BG25)</f>
        <v>187448.35</v>
      </c>
      <c r="BH23" s="42">
        <f t="shared" ref="BH23" si="33">SUM(J23,N23,R23,W23,AA23,AE23,AI23,AM23,AQ23,AU23,AY23,BC23,BE23)</f>
        <v>58273.72</v>
      </c>
      <c r="BI23" s="207">
        <f>(+E23)-BG23</f>
        <v>692574.02999999991</v>
      </c>
      <c r="BJ23" s="157">
        <f t="shared" ref="BJ23" si="34">SUM(BI23/E23)</f>
        <v>0.78699592844445621</v>
      </c>
      <c r="BK23" s="173"/>
      <c r="BL23" s="173"/>
      <c r="BM23" s="173"/>
      <c r="BN23" s="173"/>
    </row>
    <row r="24" spans="1:66" s="29" customFormat="1" ht="15.75" customHeight="1" x14ac:dyDescent="0.2">
      <c r="A24" s="198" t="s">
        <v>202</v>
      </c>
      <c r="B24" s="404"/>
      <c r="C24" s="404"/>
      <c r="D24" s="404"/>
      <c r="E24" s="235">
        <f t="shared" ref="E24:E29" si="35">SUM(G24,K24,O24,T24,X24,AB24,AF24,AJ24,AN24,AR24,AV24,AZ24)+S24</f>
        <v>203493.94</v>
      </c>
      <c r="F24" s="404"/>
      <c r="G24" s="236">
        <v>37612.959999999999</v>
      </c>
      <c r="H24" s="218">
        <v>0</v>
      </c>
      <c r="I24" s="219">
        <v>2</v>
      </c>
      <c r="J24" s="220">
        <v>0</v>
      </c>
      <c r="K24" s="236">
        <v>0</v>
      </c>
      <c r="L24" s="218">
        <v>37612.959999999999</v>
      </c>
      <c r="M24" s="219">
        <v>3</v>
      </c>
      <c r="N24" s="220">
        <v>37612.959999999999</v>
      </c>
      <c r="O24" s="236">
        <v>19160.759999999998</v>
      </c>
      <c r="P24" s="218">
        <v>0</v>
      </c>
      <c r="Q24" s="219">
        <v>2</v>
      </c>
      <c r="R24" s="220">
        <v>0</v>
      </c>
      <c r="S24" s="380">
        <v>-19160.760000000002</v>
      </c>
      <c r="T24" s="236">
        <v>148335.39000000001</v>
      </c>
      <c r="U24" s="218">
        <v>148335.39000000001</v>
      </c>
      <c r="V24" s="219"/>
      <c r="W24" s="220">
        <v>0</v>
      </c>
      <c r="X24" s="236">
        <v>2369.5700000000002</v>
      </c>
      <c r="Y24" s="218">
        <v>0</v>
      </c>
      <c r="Z24" s="219">
        <v>2</v>
      </c>
      <c r="AA24" s="220">
        <v>19160.759999999998</v>
      </c>
      <c r="AB24" s="236">
        <v>15176.02</v>
      </c>
      <c r="AC24" s="218">
        <v>0</v>
      </c>
      <c r="AD24" s="219"/>
      <c r="AE24" s="220">
        <v>0</v>
      </c>
      <c r="AF24" s="236">
        <v>0</v>
      </c>
      <c r="AG24" s="218">
        <v>0</v>
      </c>
      <c r="AH24" s="219"/>
      <c r="AI24" s="220">
        <v>0</v>
      </c>
      <c r="AJ24" s="236">
        <v>0</v>
      </c>
      <c r="AK24" s="218">
        <v>0</v>
      </c>
      <c r="AL24" s="219"/>
      <c r="AM24" s="220">
        <v>0</v>
      </c>
      <c r="AN24" s="236">
        <v>0</v>
      </c>
      <c r="AO24" s="218">
        <v>0</v>
      </c>
      <c r="AP24" s="219"/>
      <c r="AQ24" s="220">
        <v>0</v>
      </c>
      <c r="AR24" s="236">
        <v>0</v>
      </c>
      <c r="AS24" s="218">
        <v>0</v>
      </c>
      <c r="AT24" s="219"/>
      <c r="AU24" s="220">
        <v>0</v>
      </c>
      <c r="AV24" s="236">
        <v>0</v>
      </c>
      <c r="AW24" s="218">
        <v>0</v>
      </c>
      <c r="AX24" s="219"/>
      <c r="AY24" s="220">
        <v>0</v>
      </c>
      <c r="AZ24" s="236">
        <v>0</v>
      </c>
      <c r="BA24" s="218">
        <v>0</v>
      </c>
      <c r="BB24" s="219"/>
      <c r="BC24" s="220">
        <v>0</v>
      </c>
      <c r="BD24" s="40">
        <v>0</v>
      </c>
      <c r="BE24" s="54">
        <v>0</v>
      </c>
      <c r="BF24" s="40">
        <v>188317.92</v>
      </c>
      <c r="BG24" s="53">
        <v>185948.35</v>
      </c>
      <c r="BH24" s="54">
        <v>56773.72</v>
      </c>
      <c r="BI24" s="40">
        <v>17545.589999999997</v>
      </c>
      <c r="BJ24" s="156">
        <v>8.6221683063387525E-2</v>
      </c>
      <c r="BK24" s="178"/>
      <c r="BL24" s="178"/>
      <c r="BM24" s="178"/>
      <c r="BN24" s="178"/>
    </row>
    <row r="25" spans="1:66" s="29" customFormat="1" ht="15.75" customHeight="1" thickBot="1" x14ac:dyDescent="0.25">
      <c r="A25" s="199" t="s">
        <v>201</v>
      </c>
      <c r="B25" s="403"/>
      <c r="C25" s="403"/>
      <c r="D25" s="403"/>
      <c r="E25" s="235">
        <f t="shared" si="35"/>
        <v>676528.44</v>
      </c>
      <c r="F25" s="403"/>
      <c r="G25" s="236">
        <v>963.52</v>
      </c>
      <c r="H25" s="218">
        <v>0</v>
      </c>
      <c r="I25" s="219">
        <v>2</v>
      </c>
      <c r="J25" s="220">
        <v>0</v>
      </c>
      <c r="K25" s="236">
        <v>963.52</v>
      </c>
      <c r="L25" s="218">
        <v>0</v>
      </c>
      <c r="M25" s="219">
        <v>2</v>
      </c>
      <c r="N25" s="220">
        <v>0</v>
      </c>
      <c r="O25" s="236">
        <v>963.52</v>
      </c>
      <c r="P25" s="218">
        <v>0</v>
      </c>
      <c r="Q25" s="219">
        <v>2</v>
      </c>
      <c r="R25" s="220">
        <v>0</v>
      </c>
      <c r="S25" s="378">
        <v>-2890.56</v>
      </c>
      <c r="T25" s="236">
        <v>963.52</v>
      </c>
      <c r="U25" s="218">
        <v>750</v>
      </c>
      <c r="V25" s="219">
        <v>2</v>
      </c>
      <c r="W25" s="220">
        <v>750</v>
      </c>
      <c r="X25" s="236">
        <v>963.52</v>
      </c>
      <c r="Y25" s="218">
        <v>750</v>
      </c>
      <c r="Z25" s="219"/>
      <c r="AA25" s="220">
        <v>750</v>
      </c>
      <c r="AB25" s="236">
        <v>963.52</v>
      </c>
      <c r="AC25" s="218">
        <v>0</v>
      </c>
      <c r="AD25" s="219"/>
      <c r="AE25" s="220">
        <v>0</v>
      </c>
      <c r="AF25" s="236">
        <v>963.52</v>
      </c>
      <c r="AG25" s="218">
        <v>0</v>
      </c>
      <c r="AH25" s="219"/>
      <c r="AI25" s="220">
        <v>0</v>
      </c>
      <c r="AJ25" s="236">
        <v>668820.27999999991</v>
      </c>
      <c r="AK25" s="218">
        <v>0</v>
      </c>
      <c r="AL25" s="219"/>
      <c r="AM25" s="220">
        <v>0</v>
      </c>
      <c r="AN25" s="236">
        <v>963.52</v>
      </c>
      <c r="AO25" s="218">
        <v>0</v>
      </c>
      <c r="AP25" s="219"/>
      <c r="AQ25" s="220">
        <v>0</v>
      </c>
      <c r="AR25" s="236">
        <v>963.52</v>
      </c>
      <c r="AS25" s="218">
        <v>0</v>
      </c>
      <c r="AT25" s="219"/>
      <c r="AU25" s="220">
        <v>0</v>
      </c>
      <c r="AV25" s="236">
        <v>963.52</v>
      </c>
      <c r="AW25" s="218">
        <v>0</v>
      </c>
      <c r="AX25" s="219"/>
      <c r="AY25" s="220">
        <v>0</v>
      </c>
      <c r="AZ25" s="236">
        <v>963.52</v>
      </c>
      <c r="BA25" s="218">
        <v>0</v>
      </c>
      <c r="BB25" s="219"/>
      <c r="BC25" s="220">
        <v>0</v>
      </c>
      <c r="BD25" s="40">
        <v>0</v>
      </c>
      <c r="BE25" s="54">
        <v>0</v>
      </c>
      <c r="BF25" s="40">
        <v>1927.0400000000004</v>
      </c>
      <c r="BG25" s="53">
        <v>1500</v>
      </c>
      <c r="BH25" s="54">
        <v>1500</v>
      </c>
      <c r="BI25" s="40">
        <v>675028.44</v>
      </c>
      <c r="BJ25" s="400">
        <v>0.99778279831074068</v>
      </c>
      <c r="BK25" s="178"/>
      <c r="BL25" s="178"/>
      <c r="BM25" s="178"/>
      <c r="BN25" s="178"/>
    </row>
    <row r="26" spans="1:66" s="11" customFormat="1" ht="15" x14ac:dyDescent="0.2">
      <c r="A26" s="31" t="s">
        <v>29</v>
      </c>
      <c r="B26" s="205">
        <v>3000000</v>
      </c>
      <c r="C26" s="205">
        <v>0</v>
      </c>
      <c r="D26" s="205">
        <f t="shared" ref="D26:D29" si="36">B26-C26</f>
        <v>3000000</v>
      </c>
      <c r="E26" s="205">
        <f t="shared" si="35"/>
        <v>0</v>
      </c>
      <c r="F26" s="206">
        <f t="shared" ref="F26:F29" si="37">C26-BG26</f>
        <v>0</v>
      </c>
      <c r="G26" s="232">
        <v>0</v>
      </c>
      <c r="H26" s="248">
        <v>0</v>
      </c>
      <c r="I26" s="248"/>
      <c r="J26" s="249">
        <v>0</v>
      </c>
      <c r="K26" s="250">
        <v>0</v>
      </c>
      <c r="L26" s="248">
        <v>0</v>
      </c>
      <c r="M26" s="248"/>
      <c r="N26" s="249">
        <v>0</v>
      </c>
      <c r="O26" s="250">
        <v>0</v>
      </c>
      <c r="P26" s="248">
        <v>0</v>
      </c>
      <c r="Q26" s="248"/>
      <c r="R26" s="249">
        <v>0</v>
      </c>
      <c r="S26" s="381">
        <v>0</v>
      </c>
      <c r="T26" s="250">
        <v>0</v>
      </c>
      <c r="U26" s="248">
        <v>0</v>
      </c>
      <c r="V26" s="248"/>
      <c r="W26" s="249">
        <v>0</v>
      </c>
      <c r="X26" s="250">
        <v>0</v>
      </c>
      <c r="Y26" s="248">
        <v>0</v>
      </c>
      <c r="Z26" s="248"/>
      <c r="AA26" s="249">
        <v>0</v>
      </c>
      <c r="AB26" s="250">
        <v>0</v>
      </c>
      <c r="AC26" s="248">
        <v>0</v>
      </c>
      <c r="AD26" s="248"/>
      <c r="AE26" s="249">
        <v>0</v>
      </c>
      <c r="AF26" s="250">
        <v>0</v>
      </c>
      <c r="AG26" s="248">
        <v>0</v>
      </c>
      <c r="AH26" s="248"/>
      <c r="AI26" s="249">
        <v>0</v>
      </c>
      <c r="AJ26" s="250">
        <v>0</v>
      </c>
      <c r="AK26" s="248">
        <v>0</v>
      </c>
      <c r="AL26" s="248"/>
      <c r="AM26" s="249">
        <v>0</v>
      </c>
      <c r="AN26" s="250">
        <v>0</v>
      </c>
      <c r="AO26" s="248">
        <v>0</v>
      </c>
      <c r="AP26" s="248"/>
      <c r="AQ26" s="249">
        <v>0</v>
      </c>
      <c r="AR26" s="250">
        <v>0</v>
      </c>
      <c r="AS26" s="248">
        <v>0</v>
      </c>
      <c r="AT26" s="248"/>
      <c r="AU26" s="249">
        <v>0</v>
      </c>
      <c r="AV26" s="250">
        <v>0</v>
      </c>
      <c r="AW26" s="248">
        <v>0</v>
      </c>
      <c r="AX26" s="248"/>
      <c r="AY26" s="249">
        <v>0</v>
      </c>
      <c r="AZ26" s="250">
        <v>0</v>
      </c>
      <c r="BA26" s="248">
        <v>0</v>
      </c>
      <c r="BB26" s="248"/>
      <c r="BC26" s="251">
        <v>0</v>
      </c>
      <c r="BD26" s="245">
        <v>0</v>
      </c>
      <c r="BE26" s="238">
        <v>0</v>
      </c>
      <c r="BF26" s="232">
        <v>0</v>
      </c>
      <c r="BG26" s="49">
        <v>0</v>
      </c>
      <c r="BH26" s="42">
        <v>0</v>
      </c>
      <c r="BI26" s="207">
        <v>0</v>
      </c>
      <c r="BJ26" s="368">
        <v>0</v>
      </c>
      <c r="BK26" s="173"/>
      <c r="BL26" s="173"/>
      <c r="BM26" s="173"/>
      <c r="BN26" s="173"/>
    </row>
    <row r="27" spans="1:66" s="11" customFormat="1" ht="13.9" customHeight="1" x14ac:dyDescent="0.2">
      <c r="A27" s="38" t="s">
        <v>30</v>
      </c>
      <c r="B27" s="208">
        <v>10146991</v>
      </c>
      <c r="C27" s="209">
        <v>10146991</v>
      </c>
      <c r="D27" s="209">
        <f t="shared" si="36"/>
        <v>0</v>
      </c>
      <c r="E27" s="211">
        <f t="shared" si="35"/>
        <v>9657955.1099999994</v>
      </c>
      <c r="F27" s="208">
        <f t="shared" si="37"/>
        <v>6348343.3300000001</v>
      </c>
      <c r="G27" s="230">
        <v>823871.84</v>
      </c>
      <c r="H27" s="243">
        <v>697273.25000000012</v>
      </c>
      <c r="I27" s="243"/>
      <c r="J27" s="244">
        <v>697273.25000000012</v>
      </c>
      <c r="K27" s="230">
        <v>823871.83</v>
      </c>
      <c r="L27" s="243">
        <v>777393.67</v>
      </c>
      <c r="M27" s="243"/>
      <c r="N27" s="244">
        <v>777393.67</v>
      </c>
      <c r="O27" s="230">
        <v>823871.83</v>
      </c>
      <c r="P27" s="243">
        <v>768441.69000000018</v>
      </c>
      <c r="Q27" s="243"/>
      <c r="R27" s="244">
        <v>768441.69000000018</v>
      </c>
      <c r="S27" s="382">
        <v>-228506.88999999966</v>
      </c>
      <c r="T27" s="230">
        <v>823871.84</v>
      </c>
      <c r="U27" s="243">
        <v>791115.00000000012</v>
      </c>
      <c r="V27" s="243"/>
      <c r="W27" s="244">
        <v>791115.00000000012</v>
      </c>
      <c r="X27" s="230">
        <v>823871.83</v>
      </c>
      <c r="Y27" s="243">
        <v>764424.06</v>
      </c>
      <c r="Z27" s="243"/>
      <c r="AA27" s="244">
        <v>764424.06</v>
      </c>
      <c r="AB27" s="230">
        <v>823871.83</v>
      </c>
      <c r="AC27" s="243">
        <v>0</v>
      </c>
      <c r="AD27" s="243"/>
      <c r="AE27" s="244">
        <v>0</v>
      </c>
      <c r="AF27" s="230">
        <v>823871.84</v>
      </c>
      <c r="AG27" s="243">
        <v>0</v>
      </c>
      <c r="AH27" s="243"/>
      <c r="AI27" s="244">
        <v>0</v>
      </c>
      <c r="AJ27" s="230">
        <v>823871.83</v>
      </c>
      <c r="AK27" s="243">
        <v>0</v>
      </c>
      <c r="AL27" s="243"/>
      <c r="AM27" s="244">
        <v>0</v>
      </c>
      <c r="AN27" s="230">
        <v>823871.83</v>
      </c>
      <c r="AO27" s="243">
        <v>0</v>
      </c>
      <c r="AP27" s="243"/>
      <c r="AQ27" s="244">
        <v>0</v>
      </c>
      <c r="AR27" s="230">
        <v>823871.84</v>
      </c>
      <c r="AS27" s="243">
        <v>0</v>
      </c>
      <c r="AT27" s="243"/>
      <c r="AU27" s="244">
        <v>0</v>
      </c>
      <c r="AV27" s="230">
        <v>823871.83</v>
      </c>
      <c r="AW27" s="243">
        <v>0</v>
      </c>
      <c r="AX27" s="243"/>
      <c r="AY27" s="244">
        <v>0</v>
      </c>
      <c r="AZ27" s="230">
        <v>823871.83</v>
      </c>
      <c r="BA27" s="243">
        <v>0</v>
      </c>
      <c r="BB27" s="243"/>
      <c r="BC27" s="242">
        <v>0</v>
      </c>
      <c r="BD27" s="246">
        <v>0</v>
      </c>
      <c r="BE27" s="234">
        <v>0</v>
      </c>
      <c r="BF27" s="231">
        <v>3890852.2800000003</v>
      </c>
      <c r="BG27" s="56">
        <v>3798647.6700000004</v>
      </c>
      <c r="BH27" s="57">
        <v>3798647.6700000004</v>
      </c>
      <c r="BI27" s="210">
        <v>5859307.4399999995</v>
      </c>
      <c r="BJ27" s="158">
        <v>0.60668199150492841</v>
      </c>
      <c r="BK27" s="173"/>
      <c r="BL27" s="173"/>
      <c r="BM27" s="173"/>
      <c r="BN27" s="173"/>
    </row>
    <row r="28" spans="1:66" s="11" customFormat="1" ht="13.9" customHeight="1" x14ac:dyDescent="0.2">
      <c r="A28" s="16" t="s">
        <v>31</v>
      </c>
      <c r="B28" s="208">
        <v>13957</v>
      </c>
      <c r="C28" s="209">
        <v>13957</v>
      </c>
      <c r="D28" s="209">
        <f t="shared" si="36"/>
        <v>0</v>
      </c>
      <c r="E28" s="211">
        <f t="shared" si="35"/>
        <v>13957</v>
      </c>
      <c r="F28" s="212">
        <f t="shared" si="37"/>
        <v>0</v>
      </c>
      <c r="G28" s="230">
        <v>7978</v>
      </c>
      <c r="H28" s="243">
        <v>0</v>
      </c>
      <c r="I28" s="243"/>
      <c r="J28" s="244">
        <v>0</v>
      </c>
      <c r="K28" s="233">
        <v>0</v>
      </c>
      <c r="L28" s="243">
        <v>13957</v>
      </c>
      <c r="M28" s="372">
        <v>5</v>
      </c>
      <c r="N28" s="244">
        <v>13957</v>
      </c>
      <c r="O28" s="233">
        <v>0</v>
      </c>
      <c r="P28" s="243">
        <v>0</v>
      </c>
      <c r="Q28" s="243"/>
      <c r="R28" s="244">
        <v>0</v>
      </c>
      <c r="S28" s="382">
        <v>5979</v>
      </c>
      <c r="T28" s="233">
        <v>0</v>
      </c>
      <c r="U28" s="243">
        <v>0</v>
      </c>
      <c r="V28" s="243"/>
      <c r="W28" s="244">
        <v>0</v>
      </c>
      <c r="X28" s="233">
        <v>0</v>
      </c>
      <c r="Y28" s="243">
        <v>0</v>
      </c>
      <c r="Z28" s="243"/>
      <c r="AA28" s="244">
        <v>0</v>
      </c>
      <c r="AB28" s="233">
        <v>0</v>
      </c>
      <c r="AC28" s="243">
        <v>0</v>
      </c>
      <c r="AD28" s="243"/>
      <c r="AE28" s="244">
        <v>0</v>
      </c>
      <c r="AF28" s="233">
        <v>0</v>
      </c>
      <c r="AG28" s="243">
        <v>0</v>
      </c>
      <c r="AH28" s="243"/>
      <c r="AI28" s="244">
        <v>0</v>
      </c>
      <c r="AJ28" s="233">
        <v>0</v>
      </c>
      <c r="AK28" s="243">
        <v>0</v>
      </c>
      <c r="AL28" s="243"/>
      <c r="AM28" s="244">
        <v>0</v>
      </c>
      <c r="AN28" s="233">
        <v>0</v>
      </c>
      <c r="AO28" s="243">
        <v>0</v>
      </c>
      <c r="AP28" s="243"/>
      <c r="AQ28" s="244">
        <v>0</v>
      </c>
      <c r="AR28" s="233">
        <v>0</v>
      </c>
      <c r="AS28" s="243">
        <v>0</v>
      </c>
      <c r="AT28" s="243"/>
      <c r="AU28" s="244">
        <v>0</v>
      </c>
      <c r="AV28" s="233">
        <v>0</v>
      </c>
      <c r="AW28" s="243">
        <v>0</v>
      </c>
      <c r="AX28" s="243"/>
      <c r="AY28" s="244">
        <v>0</v>
      </c>
      <c r="AZ28" s="233">
        <v>0</v>
      </c>
      <c r="BA28" s="243">
        <v>0</v>
      </c>
      <c r="BB28" s="243"/>
      <c r="BC28" s="242">
        <v>0</v>
      </c>
      <c r="BD28" s="247">
        <v>0</v>
      </c>
      <c r="BE28" s="221">
        <v>0</v>
      </c>
      <c r="BF28" s="230">
        <v>13957</v>
      </c>
      <c r="BG28" s="50">
        <v>13957</v>
      </c>
      <c r="BH28" s="43">
        <v>13957</v>
      </c>
      <c r="BI28" s="213">
        <v>0</v>
      </c>
      <c r="BJ28" s="159">
        <v>0</v>
      </c>
      <c r="BK28" s="173"/>
      <c r="BL28" s="173"/>
      <c r="BM28" s="173"/>
      <c r="BN28" s="173"/>
    </row>
    <row r="29" spans="1:66" s="11" customFormat="1" ht="13.9" customHeight="1" thickBot="1" x14ac:dyDescent="0.25">
      <c r="A29" s="15" t="s">
        <v>32</v>
      </c>
      <c r="B29" s="212">
        <v>24000</v>
      </c>
      <c r="C29" s="211">
        <v>24000</v>
      </c>
      <c r="D29" s="211">
        <f t="shared" si="36"/>
        <v>0</v>
      </c>
      <c r="E29" s="211">
        <f t="shared" si="35"/>
        <v>24000</v>
      </c>
      <c r="F29" s="212">
        <f t="shared" si="37"/>
        <v>18000</v>
      </c>
      <c r="G29" s="252">
        <v>6152.25</v>
      </c>
      <c r="H29" s="253">
        <v>0</v>
      </c>
      <c r="I29" s="253"/>
      <c r="J29" s="254">
        <v>0</v>
      </c>
      <c r="K29" s="255">
        <v>0</v>
      </c>
      <c r="L29" s="253">
        <v>0</v>
      </c>
      <c r="M29" s="253"/>
      <c r="N29" s="254">
        <v>0</v>
      </c>
      <c r="O29" s="255">
        <v>0</v>
      </c>
      <c r="P29" s="253">
        <v>0</v>
      </c>
      <c r="Q29" s="253"/>
      <c r="R29" s="254">
        <v>0</v>
      </c>
      <c r="S29" s="382">
        <v>-6152.25</v>
      </c>
      <c r="T29" s="252">
        <v>12000</v>
      </c>
      <c r="U29" s="253">
        <v>0</v>
      </c>
      <c r="V29" s="253"/>
      <c r="W29" s="254">
        <v>0</v>
      </c>
      <c r="X29" s="255">
        <v>0</v>
      </c>
      <c r="Y29" s="253">
        <v>6000</v>
      </c>
      <c r="Z29" s="253"/>
      <c r="AA29" s="254">
        <v>6000</v>
      </c>
      <c r="AB29" s="255">
        <v>0</v>
      </c>
      <c r="AC29" s="253">
        <v>0</v>
      </c>
      <c r="AD29" s="253"/>
      <c r="AE29" s="254">
        <v>0</v>
      </c>
      <c r="AF29" s="252">
        <v>6000</v>
      </c>
      <c r="AG29" s="253">
        <v>0</v>
      </c>
      <c r="AH29" s="253"/>
      <c r="AI29" s="254">
        <v>0</v>
      </c>
      <c r="AJ29" s="255">
        <v>0</v>
      </c>
      <c r="AK29" s="253">
        <v>0</v>
      </c>
      <c r="AL29" s="253"/>
      <c r="AM29" s="254">
        <v>0</v>
      </c>
      <c r="AN29" s="255">
        <v>0</v>
      </c>
      <c r="AO29" s="253">
        <v>0</v>
      </c>
      <c r="AP29" s="253"/>
      <c r="AQ29" s="254">
        <v>0</v>
      </c>
      <c r="AR29" s="252">
        <v>6000</v>
      </c>
      <c r="AS29" s="253">
        <v>0</v>
      </c>
      <c r="AT29" s="253"/>
      <c r="AU29" s="254">
        <v>0</v>
      </c>
      <c r="AV29" s="255">
        <v>0</v>
      </c>
      <c r="AW29" s="253">
        <v>0</v>
      </c>
      <c r="AX29" s="253"/>
      <c r="AY29" s="254">
        <v>0</v>
      </c>
      <c r="AZ29" s="255">
        <v>0</v>
      </c>
      <c r="BA29" s="253">
        <v>0</v>
      </c>
      <c r="BB29" s="253"/>
      <c r="BC29" s="256">
        <v>0</v>
      </c>
      <c r="BD29" s="246">
        <v>0</v>
      </c>
      <c r="BE29" s="234">
        <v>0</v>
      </c>
      <c r="BF29" s="231">
        <v>12000</v>
      </c>
      <c r="BG29" s="50">
        <v>6000</v>
      </c>
      <c r="BH29" s="43">
        <v>6000</v>
      </c>
      <c r="BI29" s="213">
        <v>18000</v>
      </c>
      <c r="BJ29" s="159">
        <v>0.75</v>
      </c>
      <c r="BK29" s="173"/>
      <c r="BL29" s="173"/>
      <c r="BM29" s="173"/>
      <c r="BN29" s="173"/>
    </row>
    <row r="30" spans="1:66" s="11" customFormat="1" ht="15.75" thickBot="1" x14ac:dyDescent="0.25">
      <c r="A30" s="34" t="s">
        <v>2</v>
      </c>
      <c r="B30" s="17">
        <f t="shared" ref="B30:H30" si="38">SUM(B13,B23,B26:B29)</f>
        <v>60870881</v>
      </c>
      <c r="C30" s="18">
        <f t="shared" si="38"/>
        <v>28826947</v>
      </c>
      <c r="D30" s="18">
        <f t="shared" si="38"/>
        <v>32043934</v>
      </c>
      <c r="E30" s="18">
        <f t="shared" si="38"/>
        <v>56521128.436999999</v>
      </c>
      <c r="F30" s="18">
        <f t="shared" si="38"/>
        <v>15812069.333999999</v>
      </c>
      <c r="G30" s="165">
        <f t="shared" si="38"/>
        <v>4600582.2716666665</v>
      </c>
      <c r="H30" s="166">
        <f t="shared" si="38"/>
        <v>4451732.21</v>
      </c>
      <c r="I30" s="167"/>
      <c r="J30" s="168">
        <f>SUM(J13,J23,J26:J29)</f>
        <v>4223667.21</v>
      </c>
      <c r="K30" s="165">
        <f>SUM(K13,K23,K26:K29)</f>
        <v>1863703.0516666668</v>
      </c>
      <c r="L30" s="166">
        <f>SUM(L13,L23,L26:L29)</f>
        <v>1809148.78</v>
      </c>
      <c r="M30" s="167"/>
      <c r="N30" s="168">
        <f>SUM(N13,N23,N26:N29)</f>
        <v>1740996.28</v>
      </c>
      <c r="O30" s="165">
        <f>SUM(O13,O23,O26:O29)</f>
        <v>1948161.8116666665</v>
      </c>
      <c r="P30" s="166">
        <f>SUM(P13,P23,P26:P29)</f>
        <v>1724768.2600000002</v>
      </c>
      <c r="Q30" s="167"/>
      <c r="R30" s="168">
        <f>SUM(R13,R23,R26:R29)</f>
        <v>1699638.8800000004</v>
      </c>
      <c r="S30" s="383">
        <f>SUM(S13,S23,S26:S29)</f>
        <v>-426797.88499999966</v>
      </c>
      <c r="T30" s="165">
        <f>SUM(T13,T23,T26:T29)</f>
        <v>6063482.4514444442</v>
      </c>
      <c r="U30" s="166">
        <f>SUM(U13,U23,U26:U29)</f>
        <v>2106708.4890000001</v>
      </c>
      <c r="V30" s="167"/>
      <c r="W30" s="168">
        <f>SUM(W13,W23,W26:W29)</f>
        <v>1938310.87</v>
      </c>
      <c r="X30" s="165">
        <f>SUM(X13,X23,X26:X29)</f>
        <v>3116213.2079444444</v>
      </c>
      <c r="Y30" s="166">
        <f>SUM(Y13,Y23,Y26:Y29)</f>
        <v>2922519.9269999997</v>
      </c>
      <c r="Z30" s="167"/>
      <c r="AA30" s="168">
        <f>SUM(AA13,AA23,AA26:AA29)</f>
        <v>2986652.98</v>
      </c>
      <c r="AB30" s="165">
        <f>SUM(AB13,AB23,AB26:AB29)</f>
        <v>3913427.7494444447</v>
      </c>
      <c r="AC30" s="166">
        <f>SUM(AC13,AC23,AC26:AC29)</f>
        <v>0</v>
      </c>
      <c r="AD30" s="167"/>
      <c r="AE30" s="168">
        <f>SUM(AE13,AE23,AE26:AE29)</f>
        <v>0</v>
      </c>
      <c r="AF30" s="165">
        <f>SUM(AF13,AF23,AF26:AF29)</f>
        <v>7695682.2314444436</v>
      </c>
      <c r="AG30" s="166">
        <f>SUM(AG13,AG23,AG26:AG29)</f>
        <v>0</v>
      </c>
      <c r="AH30" s="167"/>
      <c r="AI30" s="168">
        <f>SUM(AI13,AI23,AI26:AI29)</f>
        <v>0</v>
      </c>
      <c r="AJ30" s="165">
        <f>SUM(AJ13,AJ23,AJ26:AJ29)</f>
        <v>6206176.3979444439</v>
      </c>
      <c r="AK30" s="166">
        <f>SUM(AK13,AK23,AK26:AK29)</f>
        <v>0</v>
      </c>
      <c r="AL30" s="167"/>
      <c r="AM30" s="168">
        <f>SUM(AM13,AM23,AM26:AM29)</f>
        <v>0</v>
      </c>
      <c r="AN30" s="165">
        <f>SUM(AN13,AN23,AN26:AN29)</f>
        <v>4038207.7294444446</v>
      </c>
      <c r="AO30" s="166">
        <f>SUM(AO13,AO23,AO26:AO29)</f>
        <v>0</v>
      </c>
      <c r="AP30" s="167"/>
      <c r="AQ30" s="168">
        <f>SUM(AQ13,AQ23,AQ26:AQ29)</f>
        <v>0</v>
      </c>
      <c r="AR30" s="165">
        <f>SUM(AR13,AR23,AR26:AR29)</f>
        <v>4235840.1264444441</v>
      </c>
      <c r="AS30" s="166">
        <f>SUM(AS13,AS23,AS26:AS29)</f>
        <v>0</v>
      </c>
      <c r="AT30" s="167"/>
      <c r="AU30" s="168">
        <f>SUM(AU13,AU23,AU26:AU29)</f>
        <v>0</v>
      </c>
      <c r="AV30" s="165">
        <f>SUM(AV13,AV23,AV26:AV29)</f>
        <v>5632280.267944443</v>
      </c>
      <c r="AW30" s="166">
        <f>SUM(AW13,AW23,AW26:AW29)</f>
        <v>0</v>
      </c>
      <c r="AX30" s="167"/>
      <c r="AY30" s="168">
        <f>SUM(AY13,AY23,AY26:AY29)</f>
        <v>0</v>
      </c>
      <c r="AZ30" s="165">
        <f>SUM(AZ13,AZ23,AZ26:AZ29)</f>
        <v>7634169.0249444433</v>
      </c>
      <c r="BA30" s="166">
        <f>SUM(BA13,BA23,BA26:BA29)</f>
        <v>0</v>
      </c>
      <c r="BB30" s="167"/>
      <c r="BC30" s="168">
        <f t="shared" ref="BC30:BI30" si="39">SUM(BC13,BC23,BC26:BC29)</f>
        <v>0</v>
      </c>
      <c r="BD30" s="71">
        <f t="shared" si="39"/>
        <v>0</v>
      </c>
      <c r="BE30" s="37">
        <f t="shared" si="39"/>
        <v>0</v>
      </c>
      <c r="BF30" s="45">
        <f t="shared" si="39"/>
        <v>17165344.909388892</v>
      </c>
      <c r="BG30" s="51">
        <f t="shared" si="39"/>
        <v>13014877.666000001</v>
      </c>
      <c r="BH30" s="44">
        <f t="shared" si="39"/>
        <v>12589266.219999999</v>
      </c>
      <c r="BI30" s="46">
        <f t="shared" si="39"/>
        <v>43682182.770999998</v>
      </c>
      <c r="BJ30" s="160">
        <f t="shared" si="15"/>
        <v>0.77284696854008073</v>
      </c>
      <c r="BK30" s="173"/>
      <c r="BL30" s="173"/>
      <c r="BM30" s="173"/>
      <c r="BN30" s="173"/>
    </row>
    <row r="31" spans="1:66" ht="15" thickBot="1" x14ac:dyDescent="0.25">
      <c r="A31" s="179"/>
      <c r="B31" s="172"/>
      <c r="C31" s="172"/>
      <c r="D31" s="172"/>
      <c r="E31" s="172"/>
      <c r="F31" s="17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80"/>
      <c r="AA31" s="176"/>
      <c r="AB31" s="176"/>
      <c r="AC31" s="176"/>
      <c r="AD31" s="180"/>
      <c r="AE31" s="176"/>
      <c r="AF31" s="176"/>
      <c r="AG31" s="176"/>
      <c r="AH31" s="180"/>
      <c r="AI31" s="176"/>
      <c r="AJ31" s="176"/>
      <c r="AK31" s="176"/>
      <c r="AL31" s="180"/>
      <c r="AM31" s="176"/>
      <c r="AN31" s="176"/>
      <c r="AO31" s="176"/>
      <c r="AP31" s="180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2"/>
      <c r="BG31" s="172"/>
      <c r="BH31" s="172"/>
      <c r="BI31" s="170"/>
      <c r="BJ31" s="170"/>
      <c r="BK31" s="173"/>
      <c r="BL31" s="173"/>
      <c r="BM31" s="173"/>
      <c r="BN31" s="173"/>
    </row>
    <row r="32" spans="1:66" x14ac:dyDescent="0.2">
      <c r="A32" s="179"/>
      <c r="B32" s="172"/>
      <c r="C32" s="172"/>
      <c r="D32" s="172"/>
      <c r="E32" s="172"/>
      <c r="F32" s="172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80"/>
      <c r="AA32" s="176"/>
      <c r="AB32" s="176"/>
      <c r="AC32" s="176"/>
      <c r="AD32" s="180"/>
      <c r="AE32" s="176"/>
      <c r="AF32" s="176"/>
      <c r="AG32" s="176"/>
      <c r="AH32" s="180"/>
      <c r="AI32" s="176"/>
      <c r="AJ32" s="176"/>
      <c r="AK32" s="176"/>
      <c r="AL32" s="180"/>
      <c r="AM32" s="176"/>
      <c r="AN32" s="176"/>
      <c r="AO32" s="176"/>
      <c r="AP32" s="180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2"/>
      <c r="BG32" s="172"/>
      <c r="BH32" s="172"/>
      <c r="BI32" s="170"/>
      <c r="BJ32" s="170"/>
      <c r="BK32" s="169"/>
      <c r="BL32" s="169"/>
      <c r="BM32" s="169"/>
      <c r="BN32" s="169"/>
    </row>
    <row r="33" spans="1:66" ht="15" thickBot="1" x14ac:dyDescent="0.25">
      <c r="A33" s="33" t="s">
        <v>33</v>
      </c>
      <c r="B33" s="181"/>
      <c r="C33" s="181"/>
      <c r="D33" s="181"/>
      <c r="E33" s="182"/>
      <c r="F33" s="182"/>
      <c r="G33" s="183">
        <f>G30</f>
        <v>4600582.2716666665</v>
      </c>
      <c r="H33" s="183">
        <f>H30</f>
        <v>4451732.21</v>
      </c>
      <c r="I33" s="183"/>
      <c r="J33" s="183">
        <f>J30</f>
        <v>4223667.21</v>
      </c>
      <c r="K33" s="183">
        <f>G33+K30</f>
        <v>6464285.3233333332</v>
      </c>
      <c r="L33" s="183">
        <f>H33+L30</f>
        <v>6260880.9900000002</v>
      </c>
      <c r="M33" s="183"/>
      <c r="N33" s="183">
        <f>J33+N30</f>
        <v>5964663.4900000002</v>
      </c>
      <c r="O33" s="183">
        <f>K33+O30</f>
        <v>8412447.1349999998</v>
      </c>
      <c r="P33" s="183">
        <f>L33+P30</f>
        <v>7985649.25</v>
      </c>
      <c r="Q33" s="183"/>
      <c r="R33" s="183">
        <f>N33+R30</f>
        <v>7664302.370000001</v>
      </c>
      <c r="S33" s="183">
        <f>O33+S30</f>
        <v>7985649.25</v>
      </c>
      <c r="T33" s="183">
        <f>S33+T30</f>
        <v>14049131.701444443</v>
      </c>
      <c r="U33" s="183">
        <f>P33+U30</f>
        <v>10092357.739</v>
      </c>
      <c r="V33" s="183"/>
      <c r="W33" s="183">
        <f>R33+W30</f>
        <v>9602613.2400000021</v>
      </c>
      <c r="X33" s="183">
        <f>T33+X30</f>
        <v>17165344.909388889</v>
      </c>
      <c r="Y33" s="183">
        <f>U33+Y30</f>
        <v>13014877.665999999</v>
      </c>
      <c r="Z33" s="184"/>
      <c r="AA33" s="183">
        <f>W33+AA30</f>
        <v>12589266.220000003</v>
      </c>
      <c r="AB33" s="183">
        <f>X33+AB30</f>
        <v>21078772.658833332</v>
      </c>
      <c r="AC33" s="183">
        <f>Y33+AC30</f>
        <v>13014877.665999999</v>
      </c>
      <c r="AD33" s="184"/>
      <c r="AE33" s="183">
        <f>AA33+AE30</f>
        <v>12589266.220000003</v>
      </c>
      <c r="AF33" s="183">
        <f>+AB33+AF30</f>
        <v>28774454.890277777</v>
      </c>
      <c r="AG33" s="183">
        <f>AC33+AG30</f>
        <v>13014877.665999999</v>
      </c>
      <c r="AH33" s="184"/>
      <c r="AI33" s="183">
        <f>AE33+AI30</f>
        <v>12589266.220000003</v>
      </c>
      <c r="AJ33" s="183">
        <f>AF33+AJ30</f>
        <v>34980631.288222224</v>
      </c>
      <c r="AK33" s="183">
        <f>AG33+AK30</f>
        <v>13014877.665999999</v>
      </c>
      <c r="AL33" s="184"/>
      <c r="AM33" s="183">
        <f>AI33+AM30</f>
        <v>12589266.220000003</v>
      </c>
      <c r="AN33" s="183">
        <f>AJ33+AN30</f>
        <v>39018839.017666668</v>
      </c>
      <c r="AO33" s="183">
        <f>AK33+AO30</f>
        <v>13014877.665999999</v>
      </c>
      <c r="AP33" s="184"/>
      <c r="AQ33" s="183">
        <f>AM33+AQ30</f>
        <v>12589266.220000003</v>
      </c>
      <c r="AR33" s="183">
        <f>AN33+AR30</f>
        <v>43254679.144111112</v>
      </c>
      <c r="AS33" s="183">
        <f>AO33+AS30</f>
        <v>13014877.665999999</v>
      </c>
      <c r="AT33" s="183"/>
      <c r="AU33" s="183">
        <f>AQ33+AU30</f>
        <v>12589266.220000003</v>
      </c>
      <c r="AV33" s="183">
        <f>AR33+AV30</f>
        <v>48886959.412055552</v>
      </c>
      <c r="AW33" s="183">
        <f>AS33+AW30</f>
        <v>13014877.665999999</v>
      </c>
      <c r="AX33" s="183"/>
      <c r="AY33" s="183">
        <f>AU33+AY30</f>
        <v>12589266.220000003</v>
      </c>
      <c r="AZ33" s="183">
        <f>AV33+AZ30</f>
        <v>56521128.436999992</v>
      </c>
      <c r="BA33" s="183">
        <f>AW33+BA30</f>
        <v>13014877.665999999</v>
      </c>
      <c r="BB33" s="183"/>
      <c r="BC33" s="183">
        <f>AY33+BC30</f>
        <v>12589266.220000003</v>
      </c>
      <c r="BD33" s="183"/>
      <c r="BE33" s="183">
        <f>BC33+BE30</f>
        <v>12589266.220000003</v>
      </c>
      <c r="BF33" s="170"/>
      <c r="BG33" s="172"/>
      <c r="BH33" s="172"/>
      <c r="BI33" s="170"/>
      <c r="BJ33" s="170"/>
      <c r="BK33" s="169"/>
      <c r="BL33" s="169"/>
      <c r="BM33" s="169"/>
      <c r="BN33" s="169"/>
    </row>
    <row r="34" spans="1:66" s="11" customFormat="1" ht="15" thickTop="1" x14ac:dyDescent="0.2">
      <c r="A34" s="32" t="s">
        <v>34</v>
      </c>
      <c r="B34" s="185"/>
      <c r="C34" s="185"/>
      <c r="D34" s="185"/>
      <c r="E34" s="185"/>
      <c r="F34" s="185"/>
      <c r="G34" s="447">
        <f>H30/G30</f>
        <v>0.96764538641480657</v>
      </c>
      <c r="H34" s="448"/>
      <c r="I34" s="448"/>
      <c r="J34" s="449"/>
      <c r="K34" s="447">
        <f>L30/K30</f>
        <v>0.97072802364202815</v>
      </c>
      <c r="L34" s="448"/>
      <c r="M34" s="448"/>
      <c r="N34" s="449"/>
      <c r="O34" s="447">
        <f>P30/O30</f>
        <v>0.88533111041964652</v>
      </c>
      <c r="P34" s="448"/>
      <c r="Q34" s="448"/>
      <c r="R34" s="449"/>
      <c r="S34" s="371"/>
      <c r="T34" s="447">
        <f>U30/T30</f>
        <v>0.34744200315086909</v>
      </c>
      <c r="U34" s="448"/>
      <c r="V34" s="448"/>
      <c r="W34" s="449"/>
      <c r="X34" s="447">
        <f>Y30/X30</f>
        <v>0.93784337976276944</v>
      </c>
      <c r="Y34" s="448"/>
      <c r="Z34" s="448"/>
      <c r="AA34" s="449"/>
      <c r="AB34" s="447">
        <f>AC30/AB30</f>
        <v>0</v>
      </c>
      <c r="AC34" s="448"/>
      <c r="AD34" s="448"/>
      <c r="AE34" s="449"/>
      <c r="AF34" s="444">
        <f>AG30/AF30</f>
        <v>0</v>
      </c>
      <c r="AG34" s="445"/>
      <c r="AH34" s="445"/>
      <c r="AI34" s="446"/>
      <c r="AJ34" s="444">
        <f>AK30/AJ30</f>
        <v>0</v>
      </c>
      <c r="AK34" s="445"/>
      <c r="AL34" s="445"/>
      <c r="AM34" s="446"/>
      <c r="AN34" s="444">
        <f>AO30/AN30</f>
        <v>0</v>
      </c>
      <c r="AO34" s="445"/>
      <c r="AP34" s="445"/>
      <c r="AQ34" s="446"/>
      <c r="AR34" s="444">
        <f>AS30/AR30</f>
        <v>0</v>
      </c>
      <c r="AS34" s="445"/>
      <c r="AT34" s="445"/>
      <c r="AU34" s="446"/>
      <c r="AV34" s="444">
        <f>AW30/AV30</f>
        <v>0</v>
      </c>
      <c r="AW34" s="445"/>
      <c r="AX34" s="445"/>
      <c r="AY34" s="446"/>
      <c r="AZ34" s="444">
        <f>BA30/AZ30</f>
        <v>0</v>
      </c>
      <c r="BA34" s="445"/>
      <c r="BB34" s="445"/>
      <c r="BC34" s="446"/>
      <c r="BD34" s="186"/>
      <c r="BE34" s="187"/>
      <c r="BF34" s="173"/>
      <c r="BG34" s="175"/>
      <c r="BH34" s="172"/>
      <c r="BI34" s="170"/>
      <c r="BJ34" s="170"/>
    </row>
    <row r="35" spans="1:66" s="11" customFormat="1" x14ac:dyDescent="0.2">
      <c r="A35" s="20" t="s">
        <v>35</v>
      </c>
      <c r="B35" s="185"/>
      <c r="C35" s="185"/>
      <c r="D35" s="185"/>
      <c r="E35" s="185"/>
      <c r="F35" s="185"/>
      <c r="G35" s="453">
        <f>H30/G30-1</f>
        <v>-3.2354613585193426E-2</v>
      </c>
      <c r="H35" s="454"/>
      <c r="I35" s="454"/>
      <c r="J35" s="455"/>
      <c r="K35" s="453">
        <f>L30/K30-1</f>
        <v>-2.9271976357971852E-2</v>
      </c>
      <c r="L35" s="454"/>
      <c r="M35" s="454"/>
      <c r="N35" s="455"/>
      <c r="O35" s="453">
        <f>P30/O30-1</f>
        <v>-0.11466888958035348</v>
      </c>
      <c r="P35" s="454"/>
      <c r="Q35" s="454"/>
      <c r="R35" s="455"/>
      <c r="S35" s="369"/>
      <c r="T35" s="453">
        <f>U30/T30-1</f>
        <v>-0.65255799684913085</v>
      </c>
      <c r="U35" s="454"/>
      <c r="V35" s="454"/>
      <c r="W35" s="455"/>
      <c r="X35" s="453">
        <f>Y30/X30-1</f>
        <v>-6.2156620237230564E-2</v>
      </c>
      <c r="Y35" s="454"/>
      <c r="Z35" s="454"/>
      <c r="AA35" s="455"/>
      <c r="AB35" s="453">
        <f>AC30/AB30-1</f>
        <v>-1</v>
      </c>
      <c r="AC35" s="454"/>
      <c r="AD35" s="454"/>
      <c r="AE35" s="455"/>
      <c r="AF35" s="453">
        <f>AG30/AF30-1</f>
        <v>-1</v>
      </c>
      <c r="AG35" s="454"/>
      <c r="AH35" s="454"/>
      <c r="AI35" s="455"/>
      <c r="AJ35" s="453">
        <f>AK30/AJ30-1</f>
        <v>-1</v>
      </c>
      <c r="AK35" s="454"/>
      <c r="AL35" s="454"/>
      <c r="AM35" s="455"/>
      <c r="AN35" s="453">
        <f>AO30/AN30-1</f>
        <v>-1</v>
      </c>
      <c r="AO35" s="454"/>
      <c r="AP35" s="454"/>
      <c r="AQ35" s="455"/>
      <c r="AR35" s="453">
        <f>AS30/AR30-1</f>
        <v>-1</v>
      </c>
      <c r="AS35" s="454"/>
      <c r="AT35" s="454"/>
      <c r="AU35" s="455"/>
      <c r="AV35" s="453">
        <f>AW30/AV30-1</f>
        <v>-1</v>
      </c>
      <c r="AW35" s="454"/>
      <c r="AX35" s="454"/>
      <c r="AY35" s="455"/>
      <c r="AZ35" s="453">
        <f>BA30/AZ30-1</f>
        <v>-1</v>
      </c>
      <c r="BA35" s="454"/>
      <c r="BB35" s="454"/>
      <c r="BC35" s="455"/>
      <c r="BD35" s="188"/>
      <c r="BE35" s="187"/>
      <c r="BF35" s="173"/>
      <c r="BG35" s="175"/>
      <c r="BH35" s="172"/>
      <c r="BI35" s="170"/>
      <c r="BJ35" s="170"/>
    </row>
    <row r="36" spans="1:66" s="11" customFormat="1" x14ac:dyDescent="0.2">
      <c r="A36" s="19" t="s">
        <v>36</v>
      </c>
      <c r="B36" s="185"/>
      <c r="C36" s="185"/>
      <c r="D36" s="185"/>
      <c r="E36" s="185"/>
      <c r="F36" s="185"/>
      <c r="G36" s="450">
        <f>H30/G30</f>
        <v>0.96764538641480657</v>
      </c>
      <c r="H36" s="451"/>
      <c r="I36" s="451"/>
      <c r="J36" s="452"/>
      <c r="K36" s="450">
        <f>L33/K33</f>
        <v>0.96853413437690794</v>
      </c>
      <c r="L36" s="451"/>
      <c r="M36" s="451"/>
      <c r="N36" s="452"/>
      <c r="O36" s="450">
        <f>P33/O33</f>
        <v>0.94926590584750226</v>
      </c>
      <c r="P36" s="451"/>
      <c r="Q36" s="451"/>
      <c r="R36" s="452"/>
      <c r="S36" s="370"/>
      <c r="T36" s="450">
        <f>U33/T33</f>
        <v>0.71836167198591838</v>
      </c>
      <c r="U36" s="451"/>
      <c r="V36" s="451"/>
      <c r="W36" s="452"/>
      <c r="X36" s="450">
        <f>Y33/X33</f>
        <v>0.75820659210181562</v>
      </c>
      <c r="Y36" s="451"/>
      <c r="Z36" s="451"/>
      <c r="AA36" s="452"/>
      <c r="AB36" s="450">
        <f>AC33/AB33</f>
        <v>0.61744001307144158</v>
      </c>
      <c r="AC36" s="451"/>
      <c r="AD36" s="451"/>
      <c r="AE36" s="452"/>
      <c r="AF36" s="450">
        <f>AG33/AF33</f>
        <v>0.45230666282395587</v>
      </c>
      <c r="AG36" s="451"/>
      <c r="AH36" s="451"/>
      <c r="AI36" s="452"/>
      <c r="AJ36" s="459">
        <f>AK33/AJ33</f>
        <v>0.3720595422868207</v>
      </c>
      <c r="AK36" s="459"/>
      <c r="AL36" s="459"/>
      <c r="AM36" s="459"/>
      <c r="AN36" s="459">
        <f>AO33/AN33</f>
        <v>0.33355368826087362</v>
      </c>
      <c r="AO36" s="459"/>
      <c r="AP36" s="459"/>
      <c r="AQ36" s="459"/>
      <c r="AR36" s="459">
        <f>AS33/AR33</f>
        <v>0.30088947423788492</v>
      </c>
      <c r="AS36" s="459"/>
      <c r="AT36" s="459"/>
      <c r="AU36" s="459"/>
      <c r="AV36" s="459">
        <f>AW33/AV33</f>
        <v>0.26622391374969667</v>
      </c>
      <c r="AW36" s="459"/>
      <c r="AX36" s="459"/>
      <c r="AY36" s="459"/>
      <c r="AZ36" s="459">
        <f>BA33/AZ33</f>
        <v>0.23026570816799494</v>
      </c>
      <c r="BA36" s="459"/>
      <c r="BB36" s="459"/>
      <c r="BC36" s="459"/>
      <c r="BD36" s="186"/>
      <c r="BE36" s="187"/>
      <c r="BF36" s="173"/>
      <c r="BG36" s="175"/>
      <c r="BH36" s="172"/>
      <c r="BI36" s="170"/>
      <c r="BJ36" s="170"/>
    </row>
    <row r="37" spans="1:66" s="11" customFormat="1" x14ac:dyDescent="0.2">
      <c r="A37" s="20" t="s">
        <v>37</v>
      </c>
      <c r="B37" s="185"/>
      <c r="C37" s="185"/>
      <c r="D37" s="185"/>
      <c r="E37" s="185"/>
      <c r="F37" s="185"/>
      <c r="G37" s="453">
        <f>H30/G30-1</f>
        <v>-3.2354613585193426E-2</v>
      </c>
      <c r="H37" s="454"/>
      <c r="I37" s="454"/>
      <c r="J37" s="455"/>
      <c r="K37" s="453">
        <f>L33/K33-1</f>
        <v>-3.146586562309206E-2</v>
      </c>
      <c r="L37" s="454"/>
      <c r="M37" s="454"/>
      <c r="N37" s="455"/>
      <c r="O37" s="453">
        <f t="shared" ref="O37" si="40">P33/O33-1</f>
        <v>-5.0734094152497744E-2</v>
      </c>
      <c r="P37" s="454"/>
      <c r="Q37" s="454"/>
      <c r="R37" s="455"/>
      <c r="S37" s="369"/>
      <c r="T37" s="453">
        <f t="shared" ref="T37" si="41">U33/T33-1</f>
        <v>-0.28163832801408162</v>
      </c>
      <c r="U37" s="454"/>
      <c r="V37" s="454"/>
      <c r="W37" s="455"/>
      <c r="X37" s="453">
        <f>Y33/X33-1</f>
        <v>-0.24179340789818438</v>
      </c>
      <c r="Y37" s="454"/>
      <c r="Z37" s="454"/>
      <c r="AA37" s="455"/>
      <c r="AB37" s="453">
        <f t="shared" ref="AB37" si="42">AC33/AB33-1</f>
        <v>-0.38255998692855842</v>
      </c>
      <c r="AC37" s="454"/>
      <c r="AD37" s="454"/>
      <c r="AE37" s="455"/>
      <c r="AF37" s="453">
        <f t="shared" ref="AF37" si="43">AG33/AF33-1</f>
        <v>-0.54769333717604418</v>
      </c>
      <c r="AG37" s="454"/>
      <c r="AH37" s="454"/>
      <c r="AI37" s="455"/>
      <c r="AJ37" s="453">
        <f t="shared" ref="AJ37" si="44">AK33/AJ33-1</f>
        <v>-0.6279404577131793</v>
      </c>
      <c r="AK37" s="454"/>
      <c r="AL37" s="454"/>
      <c r="AM37" s="455"/>
      <c r="AN37" s="453">
        <f t="shared" ref="AN37" si="45">AO33/AN33-1</f>
        <v>-0.66644631173912638</v>
      </c>
      <c r="AO37" s="454"/>
      <c r="AP37" s="454"/>
      <c r="AQ37" s="455"/>
      <c r="AR37" s="453">
        <f t="shared" ref="AR37" si="46">AS33/AR33-1</f>
        <v>-0.69911052576211508</v>
      </c>
      <c r="AS37" s="454"/>
      <c r="AT37" s="454"/>
      <c r="AU37" s="455"/>
      <c r="AV37" s="453">
        <f t="shared" ref="AV37" si="47">AW33/AV33-1</f>
        <v>-0.73377608625030333</v>
      </c>
      <c r="AW37" s="454"/>
      <c r="AX37" s="454"/>
      <c r="AY37" s="455"/>
      <c r="AZ37" s="453">
        <f t="shared" ref="AZ37" si="48">BA33/AZ33-1</f>
        <v>-0.76973429183200504</v>
      </c>
      <c r="BA37" s="454"/>
      <c r="BB37" s="454"/>
      <c r="BC37" s="455"/>
      <c r="BD37" s="188"/>
      <c r="BE37" s="187"/>
      <c r="BF37" s="173"/>
      <c r="BG37" s="175"/>
      <c r="BH37" s="172"/>
      <c r="BI37" s="170"/>
      <c r="BJ37" s="170"/>
    </row>
    <row r="38" spans="1:66" s="11" customFormat="1" x14ac:dyDescent="0.2">
      <c r="A38" s="189"/>
      <c r="B38" s="175"/>
      <c r="C38" s="175"/>
      <c r="D38" s="175"/>
      <c r="E38" s="175"/>
      <c r="F38" s="175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90"/>
      <c r="AA38" s="173"/>
      <c r="AB38" s="173"/>
      <c r="AC38" s="173"/>
      <c r="AD38" s="190"/>
      <c r="AE38" s="173"/>
      <c r="AF38" s="173"/>
      <c r="AG38" s="173"/>
      <c r="AH38" s="190"/>
      <c r="AI38" s="173"/>
      <c r="AJ38" s="173"/>
      <c r="AK38" s="173"/>
      <c r="AL38" s="190"/>
      <c r="AM38" s="173"/>
      <c r="AN38" s="173"/>
      <c r="AO38" s="173"/>
      <c r="AP38" s="190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H38" s="172"/>
      <c r="BI38" s="170"/>
      <c r="BJ38" s="170"/>
    </row>
    <row r="39" spans="1:66" x14ac:dyDescent="0.2">
      <c r="A39" s="169"/>
      <c r="B39" s="170"/>
      <c r="C39" s="170"/>
      <c r="D39" s="170"/>
      <c r="E39" s="172"/>
      <c r="F39" s="172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6"/>
      <c r="Y39" s="169"/>
      <c r="Z39" s="171"/>
      <c r="AA39" s="169"/>
      <c r="AB39" s="169"/>
      <c r="AC39" s="169"/>
      <c r="AD39" s="171"/>
      <c r="AE39" s="169"/>
      <c r="AF39" s="169"/>
      <c r="AG39" s="169"/>
      <c r="AH39" s="171"/>
      <c r="AI39" s="169"/>
      <c r="AJ39" s="169"/>
      <c r="AK39" s="169"/>
      <c r="AL39" s="171"/>
      <c r="AM39" s="169"/>
      <c r="AN39" s="169"/>
      <c r="AO39" s="169"/>
      <c r="AP39" s="171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72"/>
      <c r="BG39" s="172"/>
      <c r="BH39" s="172"/>
      <c r="BI39" s="170"/>
      <c r="BJ39" s="170"/>
    </row>
    <row r="40" spans="1:66" x14ac:dyDescent="0.2">
      <c r="A40" s="169"/>
      <c r="B40" s="170"/>
      <c r="C40" s="170"/>
      <c r="D40" s="170"/>
      <c r="E40" s="170"/>
      <c r="F40" s="170"/>
      <c r="G40" s="169"/>
      <c r="H40" s="169"/>
      <c r="I40" s="169"/>
      <c r="J40" s="191"/>
      <c r="K40" s="169"/>
      <c r="L40" s="169"/>
      <c r="M40" s="169"/>
      <c r="N40" s="191"/>
      <c r="O40" s="169"/>
      <c r="P40" s="169"/>
      <c r="Q40" s="169"/>
      <c r="R40" s="191"/>
      <c r="S40" s="191"/>
      <c r="T40" s="169"/>
      <c r="U40" s="169"/>
      <c r="V40" s="169"/>
      <c r="W40" s="191"/>
      <c r="X40" s="169"/>
      <c r="Y40" s="169"/>
      <c r="Z40" s="171"/>
      <c r="AA40" s="169"/>
      <c r="AB40" s="169"/>
      <c r="AC40" s="169"/>
      <c r="AD40" s="171"/>
      <c r="AE40" s="192"/>
      <c r="AF40" s="169"/>
      <c r="AG40" s="169"/>
      <c r="AH40" s="171"/>
      <c r="AI40" s="192"/>
      <c r="AJ40" s="169"/>
      <c r="AK40" s="169"/>
      <c r="AL40" s="171"/>
      <c r="AM40" s="191"/>
      <c r="AN40" s="169"/>
      <c r="AO40" s="169"/>
      <c r="AP40" s="171"/>
      <c r="AQ40" s="191"/>
      <c r="AR40" s="169"/>
      <c r="AS40" s="169"/>
      <c r="AT40" s="169"/>
      <c r="AU40" s="191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70"/>
      <c r="BG40" s="175"/>
      <c r="BH40" s="172"/>
      <c r="BI40" s="170"/>
      <c r="BJ40" s="170"/>
    </row>
    <row r="41" spans="1:66" x14ac:dyDescent="0.2">
      <c r="A41" s="169"/>
      <c r="B41" s="170"/>
      <c r="C41" s="170"/>
      <c r="D41" s="170"/>
      <c r="E41" s="170"/>
      <c r="F41" s="170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71"/>
      <c r="AA41" s="169"/>
      <c r="AB41" s="169"/>
      <c r="AC41" s="169"/>
      <c r="AD41" s="171"/>
      <c r="AE41" s="169"/>
      <c r="AF41" s="169"/>
      <c r="AG41" s="169"/>
      <c r="AH41" s="171"/>
      <c r="AI41" s="169"/>
      <c r="AJ41" s="169"/>
      <c r="AK41" s="169"/>
      <c r="AL41" s="171"/>
      <c r="AM41" s="169"/>
      <c r="AN41" s="169"/>
      <c r="AO41" s="169"/>
      <c r="AP41" s="171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70"/>
      <c r="BG41" s="172"/>
      <c r="BH41" s="172"/>
      <c r="BI41" s="170"/>
      <c r="BJ41" s="170"/>
    </row>
    <row r="43" spans="1:66" s="2" customFormat="1" x14ac:dyDescent="0.2">
      <c r="A43" s="169"/>
      <c r="B43" s="170"/>
      <c r="C43" s="175"/>
      <c r="D43" s="175"/>
      <c r="E43" s="175"/>
      <c r="F43" s="175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71"/>
      <c r="AA43" s="169"/>
      <c r="AB43" s="169"/>
      <c r="AC43" s="169"/>
      <c r="AD43" s="171"/>
      <c r="AE43" s="169"/>
      <c r="AF43" s="169"/>
      <c r="AG43" s="169"/>
      <c r="AH43" s="171"/>
      <c r="AI43" s="169"/>
      <c r="AJ43" s="169"/>
      <c r="AK43" s="169"/>
      <c r="AL43" s="171"/>
      <c r="AM43" s="169"/>
      <c r="AN43" s="169"/>
      <c r="AO43" s="169"/>
      <c r="AP43" s="171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75"/>
      <c r="BG43" s="175"/>
      <c r="BH43" s="175"/>
      <c r="BI43" s="170"/>
      <c r="BJ43" s="170"/>
    </row>
    <row r="44" spans="1:66" s="2" customFormat="1" x14ac:dyDescent="0.2">
      <c r="A44" s="169"/>
      <c r="B44" s="170"/>
      <c r="C44" s="175"/>
      <c r="D44" s="175"/>
      <c r="E44" s="175"/>
      <c r="F44" s="175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71"/>
      <c r="AA44" s="169"/>
      <c r="AB44" s="169"/>
      <c r="AC44" s="169"/>
      <c r="AD44" s="171"/>
      <c r="AE44" s="169"/>
      <c r="AF44" s="169"/>
      <c r="AG44" s="169"/>
      <c r="AH44" s="171"/>
      <c r="AI44" s="169"/>
      <c r="AJ44" s="169"/>
      <c r="AK44" s="169"/>
      <c r="AL44" s="171"/>
      <c r="AM44" s="169"/>
      <c r="AN44" s="169"/>
      <c r="AO44" s="169"/>
      <c r="AP44" s="171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75"/>
      <c r="BG44" s="175"/>
      <c r="BH44" s="175"/>
      <c r="BI44" s="170"/>
      <c r="BJ44" s="170"/>
    </row>
    <row r="45" spans="1:66" s="2" customFormat="1" x14ac:dyDescent="0.2">
      <c r="A45" s="169"/>
      <c r="B45" s="170"/>
      <c r="C45" s="175"/>
      <c r="D45" s="175"/>
      <c r="E45" s="175"/>
      <c r="F45" s="175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71"/>
      <c r="AA45" s="169"/>
      <c r="AB45" s="169"/>
      <c r="AC45" s="169"/>
      <c r="AD45" s="171"/>
      <c r="AE45" s="169"/>
      <c r="AF45" s="169"/>
      <c r="AG45" s="169"/>
      <c r="AH45" s="171"/>
      <c r="AI45" s="169"/>
      <c r="AJ45" s="169"/>
      <c r="AK45" s="169"/>
      <c r="AL45" s="171"/>
      <c r="AM45" s="169"/>
      <c r="AN45" s="169"/>
      <c r="AO45" s="169"/>
      <c r="AP45" s="171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75"/>
      <c r="BG45" s="175"/>
      <c r="BH45" s="175"/>
      <c r="BI45" s="170"/>
      <c r="BJ45" s="170"/>
    </row>
    <row r="46" spans="1:66" s="2" customFormat="1" x14ac:dyDescent="0.2">
      <c r="A46" s="169"/>
      <c r="B46" s="170"/>
      <c r="C46" s="175"/>
      <c r="D46" s="175"/>
      <c r="E46" s="175"/>
      <c r="F46" s="175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71"/>
      <c r="AA46" s="169"/>
      <c r="AB46" s="169"/>
      <c r="AC46" s="169"/>
      <c r="AD46" s="171"/>
      <c r="AE46" s="169"/>
      <c r="AF46" s="169"/>
      <c r="AG46" s="169"/>
      <c r="AH46" s="171"/>
      <c r="AI46" s="169"/>
      <c r="AJ46" s="169"/>
      <c r="AK46" s="169"/>
      <c r="AL46" s="171"/>
      <c r="AM46" s="169"/>
      <c r="AN46" s="169"/>
      <c r="AO46" s="169"/>
      <c r="AP46" s="171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75"/>
      <c r="BG46" s="175"/>
      <c r="BH46" s="175"/>
      <c r="BI46" s="170"/>
      <c r="BJ46" s="170"/>
    </row>
    <row r="47" spans="1:66" s="2" customFormat="1" x14ac:dyDescent="0.2">
      <c r="A47" s="169"/>
      <c r="B47" s="170"/>
      <c r="C47" s="175"/>
      <c r="D47" s="175"/>
      <c r="E47" s="175"/>
      <c r="F47" s="175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71"/>
      <c r="AA47" s="169"/>
      <c r="AB47" s="169"/>
      <c r="AC47" s="169"/>
      <c r="AD47" s="171"/>
      <c r="AE47" s="169"/>
      <c r="AF47" s="169"/>
      <c r="AG47" s="169"/>
      <c r="AH47" s="171"/>
      <c r="AI47" s="169"/>
      <c r="AJ47" s="169"/>
      <c r="AK47" s="169"/>
      <c r="AL47" s="171"/>
      <c r="AM47" s="169"/>
      <c r="AN47" s="169"/>
      <c r="AO47" s="169"/>
      <c r="AP47" s="171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75"/>
      <c r="BG47" s="170"/>
      <c r="BH47" s="175"/>
      <c r="BI47" s="170"/>
      <c r="BJ47" s="170"/>
    </row>
    <row r="48" spans="1:66" s="2" customFormat="1" x14ac:dyDescent="0.2">
      <c r="A48" s="169"/>
      <c r="B48" s="170"/>
      <c r="C48" s="175"/>
      <c r="D48" s="175"/>
      <c r="E48" s="175"/>
      <c r="F48" s="175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71"/>
      <c r="AA48" s="169"/>
      <c r="AB48" s="169"/>
      <c r="AC48" s="169"/>
      <c r="AD48" s="171"/>
      <c r="AE48" s="169"/>
      <c r="AF48" s="169"/>
      <c r="AG48" s="169"/>
      <c r="AH48" s="171"/>
      <c r="AI48" s="169"/>
      <c r="AJ48" s="169"/>
      <c r="AK48" s="169"/>
      <c r="AL48" s="171"/>
      <c r="AM48" s="169"/>
      <c r="AN48" s="169"/>
      <c r="AO48" s="169"/>
      <c r="AP48" s="171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75"/>
      <c r="BG48" s="175"/>
      <c r="BH48" s="175"/>
      <c r="BI48" s="170"/>
      <c r="BJ48" s="170"/>
    </row>
    <row r="49" spans="1:62" s="2" customFormat="1" x14ac:dyDescent="0.2">
      <c r="A49" s="169"/>
      <c r="B49" s="170"/>
      <c r="C49" s="175"/>
      <c r="D49" s="175"/>
      <c r="E49" s="175"/>
      <c r="F49" s="175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71"/>
      <c r="AA49" s="169"/>
      <c r="AB49" s="169"/>
      <c r="AC49" s="169"/>
      <c r="AD49" s="171"/>
      <c r="AE49" s="169"/>
      <c r="AF49" s="169"/>
      <c r="AG49" s="169"/>
      <c r="AH49" s="171"/>
      <c r="AI49" s="169"/>
      <c r="AJ49" s="169"/>
      <c r="AK49" s="169"/>
      <c r="AL49" s="171"/>
      <c r="AM49" s="169"/>
      <c r="AN49" s="169"/>
      <c r="AO49" s="169"/>
      <c r="AP49" s="171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75"/>
      <c r="BG49" s="175"/>
      <c r="BH49" s="175"/>
      <c r="BI49" s="170"/>
      <c r="BJ49" s="170"/>
    </row>
    <row r="50" spans="1:62" s="2" customFormat="1" x14ac:dyDescent="0.2">
      <c r="A50" s="169"/>
      <c r="B50" s="170"/>
      <c r="C50" s="175"/>
      <c r="D50" s="175"/>
      <c r="E50" s="175"/>
      <c r="F50" s="175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71"/>
      <c r="AA50" s="169"/>
      <c r="AB50" s="169"/>
      <c r="AC50" s="169"/>
      <c r="AD50" s="171"/>
      <c r="AE50" s="169"/>
      <c r="AF50" s="169"/>
      <c r="AG50" s="169"/>
      <c r="AH50" s="171"/>
      <c r="AI50" s="169"/>
      <c r="AJ50" s="169"/>
      <c r="AK50" s="169"/>
      <c r="AL50" s="171"/>
      <c r="AM50" s="169"/>
      <c r="AN50" s="169"/>
      <c r="AO50" s="169"/>
      <c r="AP50" s="171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75"/>
      <c r="BG50" s="175"/>
      <c r="BH50" s="175"/>
      <c r="BI50" s="170"/>
      <c r="BJ50" s="170"/>
    </row>
    <row r="51" spans="1:62" s="2" customFormat="1" x14ac:dyDescent="0.2">
      <c r="A51" s="169"/>
      <c r="B51" s="170"/>
      <c r="C51" s="175"/>
      <c r="D51" s="175"/>
      <c r="E51" s="175"/>
      <c r="F51" s="175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71"/>
      <c r="AA51" s="169"/>
      <c r="AB51" s="169"/>
      <c r="AC51" s="169"/>
      <c r="AD51" s="171"/>
      <c r="AE51" s="169"/>
      <c r="AF51" s="169"/>
      <c r="AG51" s="169"/>
      <c r="AH51" s="171"/>
      <c r="AI51" s="169"/>
      <c r="AJ51" s="169"/>
      <c r="AK51" s="169"/>
      <c r="AL51" s="171"/>
      <c r="AM51" s="169"/>
      <c r="AN51" s="169"/>
      <c r="AO51" s="169"/>
      <c r="AP51" s="171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75"/>
      <c r="BG51" s="175"/>
      <c r="BH51" s="175"/>
      <c r="BI51" s="170"/>
      <c r="BJ51" s="170"/>
    </row>
    <row r="52" spans="1:62" s="2" customFormat="1" x14ac:dyDescent="0.2">
      <c r="A52" s="169"/>
      <c r="B52" s="170"/>
      <c r="C52" s="175"/>
      <c r="D52" s="175"/>
      <c r="E52" s="175"/>
      <c r="F52" s="175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71"/>
      <c r="AA52" s="169"/>
      <c r="AB52" s="169"/>
      <c r="AC52" s="169"/>
      <c r="AD52" s="171"/>
      <c r="AE52" s="169"/>
      <c r="AF52" s="169"/>
      <c r="AG52" s="169"/>
      <c r="AH52" s="171"/>
      <c r="AI52" s="169"/>
      <c r="AJ52" s="169"/>
      <c r="AK52" s="169"/>
      <c r="AL52" s="171"/>
      <c r="AM52" s="169"/>
      <c r="AN52" s="169"/>
      <c r="AO52" s="169"/>
      <c r="AP52" s="171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75"/>
      <c r="BG52" s="175"/>
      <c r="BH52" s="175"/>
      <c r="BI52" s="170"/>
      <c r="BJ52" s="170"/>
    </row>
    <row r="53" spans="1:62" s="2" customFormat="1" x14ac:dyDescent="0.2">
      <c r="A53" s="169"/>
      <c r="B53" s="170"/>
      <c r="C53" s="175"/>
      <c r="D53" s="175"/>
      <c r="E53" s="175"/>
      <c r="F53" s="175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71"/>
      <c r="AA53" s="169"/>
      <c r="AB53" s="169"/>
      <c r="AC53" s="169"/>
      <c r="AD53" s="171"/>
      <c r="AE53" s="169"/>
      <c r="AF53" s="169"/>
      <c r="AG53" s="169"/>
      <c r="AH53" s="171"/>
      <c r="AI53" s="169"/>
      <c r="AJ53" s="169"/>
      <c r="AK53" s="169"/>
      <c r="AL53" s="171"/>
      <c r="AM53" s="169"/>
      <c r="AN53" s="169"/>
      <c r="AO53" s="169"/>
      <c r="AP53" s="171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75"/>
      <c r="BG53" s="175"/>
      <c r="BH53" s="175"/>
      <c r="BI53" s="170"/>
      <c r="BJ53" s="170"/>
    </row>
    <row r="54" spans="1:62" s="2" customFormat="1" x14ac:dyDescent="0.2">
      <c r="A54" s="169"/>
      <c r="B54" s="170"/>
      <c r="C54" s="175"/>
      <c r="D54" s="175"/>
      <c r="E54" s="175"/>
      <c r="F54" s="175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71"/>
      <c r="AA54" s="169"/>
      <c r="AB54" s="169"/>
      <c r="AC54" s="169"/>
      <c r="AD54" s="171"/>
      <c r="AE54" s="169"/>
      <c r="AF54" s="169"/>
      <c r="AG54" s="169"/>
      <c r="AH54" s="171"/>
      <c r="AI54" s="169"/>
      <c r="AJ54" s="169"/>
      <c r="AK54" s="169"/>
      <c r="AL54" s="171"/>
      <c r="AM54" s="169"/>
      <c r="AN54" s="169"/>
      <c r="AO54" s="169"/>
      <c r="AP54" s="171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75"/>
      <c r="BG54" s="175"/>
      <c r="BH54" s="175"/>
      <c r="BI54" s="170"/>
      <c r="BJ54" s="170"/>
    </row>
    <row r="55" spans="1:62" s="2" customFormat="1" x14ac:dyDescent="0.2">
      <c r="A55" s="169"/>
      <c r="B55" s="170"/>
      <c r="C55" s="175"/>
      <c r="D55" s="175"/>
      <c r="E55" s="175"/>
      <c r="F55" s="175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71"/>
      <c r="AA55" s="169"/>
      <c r="AB55" s="169"/>
      <c r="AC55" s="169"/>
      <c r="AD55" s="171"/>
      <c r="AE55" s="169"/>
      <c r="AF55" s="169"/>
      <c r="AG55" s="169"/>
      <c r="AH55" s="171"/>
      <c r="AI55" s="169"/>
      <c r="AJ55" s="169"/>
      <c r="AK55" s="169"/>
      <c r="AL55" s="171"/>
      <c r="AM55" s="169"/>
      <c r="AN55" s="169"/>
      <c r="AO55" s="169"/>
      <c r="AP55" s="171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75"/>
      <c r="BG55" s="175"/>
      <c r="BH55" s="175"/>
      <c r="BI55" s="170"/>
      <c r="BJ55" s="170"/>
    </row>
  </sheetData>
  <mergeCells count="116">
    <mergeCell ref="B9:F9"/>
    <mergeCell ref="AF37:AI37"/>
    <mergeCell ref="AJ37:AM37"/>
    <mergeCell ref="AN37:AQ37"/>
    <mergeCell ref="AR37:AU37"/>
    <mergeCell ref="AV37:AY37"/>
    <mergeCell ref="AZ37:BC37"/>
    <mergeCell ref="G37:J37"/>
    <mergeCell ref="K37:N37"/>
    <mergeCell ref="O37:R37"/>
    <mergeCell ref="T37:W37"/>
    <mergeCell ref="X37:AA37"/>
    <mergeCell ref="AB37:AE37"/>
    <mergeCell ref="AF36:AI36"/>
    <mergeCell ref="AJ36:AM36"/>
    <mergeCell ref="AN36:AQ36"/>
    <mergeCell ref="AR36:AU36"/>
    <mergeCell ref="AV36:AY36"/>
    <mergeCell ref="AZ36:BC36"/>
    <mergeCell ref="G36:J36"/>
    <mergeCell ref="K36:N36"/>
    <mergeCell ref="O36:R36"/>
    <mergeCell ref="T36:W36"/>
    <mergeCell ref="X36:AA36"/>
    <mergeCell ref="AB36:AE36"/>
    <mergeCell ref="AF35:AI35"/>
    <mergeCell ref="AJ35:AM35"/>
    <mergeCell ref="AN35:AQ35"/>
    <mergeCell ref="AR35:AU35"/>
    <mergeCell ref="AV35:AY35"/>
    <mergeCell ref="AZ35:BC35"/>
    <mergeCell ref="G35:J35"/>
    <mergeCell ref="K35:N35"/>
    <mergeCell ref="O35:R35"/>
    <mergeCell ref="T35:W35"/>
    <mergeCell ref="X35:AA35"/>
    <mergeCell ref="AB35:AE35"/>
    <mergeCell ref="AF34:AI34"/>
    <mergeCell ref="AJ34:AM34"/>
    <mergeCell ref="AN34:AQ34"/>
    <mergeCell ref="AR34:AU34"/>
    <mergeCell ref="AV34:AY34"/>
    <mergeCell ref="AZ34:BC34"/>
    <mergeCell ref="G34:J34"/>
    <mergeCell ref="K34:N34"/>
    <mergeCell ref="O34:R34"/>
    <mergeCell ref="T34:W34"/>
    <mergeCell ref="X34:AA34"/>
    <mergeCell ref="AB34:AE34"/>
    <mergeCell ref="BF11:BF12"/>
    <mergeCell ref="BG11:BG12"/>
    <mergeCell ref="BH11:BH12"/>
    <mergeCell ref="BI11:BI12"/>
    <mergeCell ref="BJ11:BJ12"/>
    <mergeCell ref="AW11:AW12"/>
    <mergeCell ref="AY11:AY12"/>
    <mergeCell ref="AZ11:AZ12"/>
    <mergeCell ref="BA11:BA12"/>
    <mergeCell ref="BC11:BC12"/>
    <mergeCell ref="BD11:BD12"/>
    <mergeCell ref="BF10:BH10"/>
    <mergeCell ref="AJ10:AM10"/>
    <mergeCell ref="AN10:AQ10"/>
    <mergeCell ref="AR10:AU10"/>
    <mergeCell ref="AV10:AY10"/>
    <mergeCell ref="Y11:Y12"/>
    <mergeCell ref="AA11:AA12"/>
    <mergeCell ref="AB11:AB12"/>
    <mergeCell ref="AC11:AC12"/>
    <mergeCell ref="AE11:AE12"/>
    <mergeCell ref="AF11:AF12"/>
    <mergeCell ref="AO11:AO12"/>
    <mergeCell ref="AQ11:AQ12"/>
    <mergeCell ref="AR11:AR12"/>
    <mergeCell ref="AS11:AS12"/>
    <mergeCell ref="AU11:AU12"/>
    <mergeCell ref="AV11:AV12"/>
    <mergeCell ref="AG11:AG12"/>
    <mergeCell ref="AI11:AI12"/>
    <mergeCell ref="AJ11:AJ12"/>
    <mergeCell ref="AK11:AK12"/>
    <mergeCell ref="AM11:AM12"/>
    <mergeCell ref="AN11:AN12"/>
    <mergeCell ref="BE11:BE12"/>
    <mergeCell ref="BD10:BE10"/>
    <mergeCell ref="A11:A12"/>
    <mergeCell ref="G11:G12"/>
    <mergeCell ref="AB10:AE10"/>
    <mergeCell ref="AF10:AI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14:B22"/>
    <mergeCell ref="C14:C22"/>
    <mergeCell ref="D14:D22"/>
    <mergeCell ref="F14:F22"/>
    <mergeCell ref="B24:B25"/>
    <mergeCell ref="C24:C25"/>
    <mergeCell ref="D24:D25"/>
    <mergeCell ref="F24:F25"/>
    <mergeCell ref="AZ10:BC10"/>
  </mergeCells>
  <conditionalFormatting sqref="B10:F10">
    <cfRule type="containsText" dxfId="1" priority="3" operator="containsText" text="FALSE">
      <formula>NOT(ISERROR(SEARCH("FALSE",B10)))</formula>
    </cfRule>
    <cfRule type="containsText" dxfId="0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3"/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5.75" x14ac:dyDescent="0.25">
      <c r="A2" s="22"/>
      <c r="B2" s="192"/>
      <c r="C2" s="192"/>
      <c r="D2" s="23"/>
      <c r="E2" s="23"/>
      <c r="F2" s="23"/>
      <c r="G2" s="192"/>
      <c r="H2" s="192"/>
      <c r="I2" s="23"/>
      <c r="J2" s="23"/>
    </row>
    <row r="3" spans="1:10" ht="15.75" x14ac:dyDescent="0.25">
      <c r="A3" s="24"/>
      <c r="B3" s="25"/>
      <c r="C3" s="192"/>
      <c r="D3" s="26"/>
      <c r="E3" s="26"/>
      <c r="F3" s="26"/>
      <c r="G3" s="192"/>
      <c r="H3" s="192"/>
      <c r="I3" s="26"/>
      <c r="J3" s="26"/>
    </row>
    <row r="4" spans="1:10" x14ac:dyDescent="0.25">
      <c r="A4" s="193"/>
      <c r="B4" s="27"/>
      <c r="C4" s="27"/>
      <c r="D4" s="192"/>
      <c r="E4" s="192"/>
      <c r="F4" s="192"/>
      <c r="G4" s="192"/>
      <c r="H4" s="192"/>
      <c r="I4" s="192"/>
      <c r="J4" s="192"/>
    </row>
    <row r="5" spans="1:10" x14ac:dyDescent="0.25">
      <c r="A5" s="193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5.75" x14ac:dyDescent="0.25">
      <c r="A6" s="466" t="s">
        <v>3</v>
      </c>
      <c r="B6" s="466"/>
      <c r="C6" s="466"/>
      <c r="D6" s="466"/>
      <c r="E6" s="466"/>
      <c r="F6" s="466"/>
      <c r="G6" s="192"/>
      <c r="H6" s="192"/>
      <c r="I6" s="192"/>
      <c r="J6" s="192"/>
    </row>
    <row r="7" spans="1:10" ht="15.75" x14ac:dyDescent="0.25">
      <c r="A7" s="467" t="s">
        <v>204</v>
      </c>
      <c r="B7" s="467"/>
      <c r="C7" s="467"/>
      <c r="D7" s="467"/>
      <c r="E7" s="467"/>
      <c r="F7" s="467"/>
      <c r="G7" s="192"/>
      <c r="H7" s="192"/>
      <c r="I7" s="192"/>
      <c r="J7" s="192"/>
    </row>
    <row r="8" spans="1:10" x14ac:dyDescent="0.25">
      <c r="A8" s="28"/>
      <c r="B8" s="25"/>
      <c r="C8" s="25"/>
      <c r="D8" s="25"/>
      <c r="E8" s="25"/>
      <c r="F8" s="25"/>
      <c r="G8" s="192"/>
      <c r="H8" s="192"/>
      <c r="I8" s="192"/>
      <c r="J8" s="192"/>
    </row>
    <row r="9" spans="1:10" x14ac:dyDescent="0.25">
      <c r="A9" s="193"/>
      <c r="B9" s="192"/>
      <c r="C9" s="192"/>
      <c r="D9" s="192"/>
      <c r="E9" s="192"/>
      <c r="F9" s="192"/>
      <c r="G9" s="192"/>
      <c r="H9" s="192"/>
      <c r="I9" s="192"/>
      <c r="J9" s="192"/>
    </row>
    <row r="10" spans="1:10" ht="15" customHeight="1" x14ac:dyDescent="0.25">
      <c r="A10" s="468" t="s">
        <v>41</v>
      </c>
      <c r="B10" s="469"/>
      <c r="C10" s="469"/>
      <c r="D10" s="469"/>
      <c r="E10" s="469"/>
      <c r="F10" s="469"/>
      <c r="G10" s="469"/>
      <c r="H10" s="469"/>
      <c r="I10" s="470"/>
      <c r="J10" s="55"/>
    </row>
    <row r="11" spans="1:10" ht="15" customHeight="1" x14ac:dyDescent="0.25">
      <c r="A11" s="194" t="s">
        <v>42</v>
      </c>
      <c r="B11" s="460" t="s">
        <v>43</v>
      </c>
      <c r="C11" s="461"/>
      <c r="D11" s="461"/>
      <c r="E11" s="461"/>
      <c r="F11" s="461"/>
      <c r="G11" s="461"/>
      <c r="H11" s="461"/>
      <c r="I11" s="462"/>
      <c r="J11" s="195"/>
    </row>
    <row r="12" spans="1:10" ht="31.5" customHeight="1" x14ac:dyDescent="0.25">
      <c r="A12" s="194" t="s">
        <v>44</v>
      </c>
      <c r="B12" s="460" t="s">
        <v>45</v>
      </c>
      <c r="C12" s="461"/>
      <c r="D12" s="461"/>
      <c r="E12" s="461"/>
      <c r="F12" s="461"/>
      <c r="G12" s="461"/>
      <c r="H12" s="461"/>
      <c r="I12" s="462"/>
      <c r="J12" s="195"/>
    </row>
    <row r="13" spans="1:10" ht="30.75" customHeight="1" x14ac:dyDescent="0.25">
      <c r="A13" s="194" t="s">
        <v>46</v>
      </c>
      <c r="B13" s="460" t="s">
        <v>47</v>
      </c>
      <c r="C13" s="461"/>
      <c r="D13" s="461"/>
      <c r="E13" s="461"/>
      <c r="F13" s="461"/>
      <c r="G13" s="461"/>
      <c r="H13" s="461"/>
      <c r="I13" s="462"/>
      <c r="J13" s="195"/>
    </row>
    <row r="14" spans="1:10" ht="14.45" customHeight="1" x14ac:dyDescent="0.25">
      <c r="A14" s="194" t="s">
        <v>48</v>
      </c>
      <c r="B14" s="460" t="s">
        <v>49</v>
      </c>
      <c r="C14" s="461"/>
      <c r="D14" s="461"/>
      <c r="E14" s="461"/>
      <c r="F14" s="461"/>
      <c r="G14" s="461"/>
      <c r="H14" s="461"/>
      <c r="I14" s="462"/>
      <c r="J14" s="195"/>
    </row>
    <row r="15" spans="1:10" ht="29.25" customHeight="1" x14ac:dyDescent="0.25">
      <c r="A15" s="194" t="s">
        <v>50</v>
      </c>
      <c r="B15" s="463" t="s">
        <v>218</v>
      </c>
      <c r="C15" s="464"/>
      <c r="D15" s="464"/>
      <c r="E15" s="464"/>
      <c r="F15" s="464"/>
      <c r="G15" s="464"/>
      <c r="H15" s="464"/>
      <c r="I15" s="465"/>
      <c r="J15" s="195"/>
    </row>
    <row r="16" spans="1:10" x14ac:dyDescent="0.25">
      <c r="A16" s="194" t="s">
        <v>51</v>
      </c>
      <c r="B16" s="460"/>
      <c r="C16" s="461"/>
      <c r="D16" s="461"/>
      <c r="E16" s="461"/>
      <c r="F16" s="461"/>
      <c r="G16" s="461"/>
      <c r="H16" s="461"/>
      <c r="I16" s="462"/>
      <c r="J16" s="195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3CE-D237-4C76-982A-DA655C7B51AB}">
  <dimension ref="A2:AS58"/>
  <sheetViews>
    <sheetView zoomScaleNormal="100" workbookViewId="0">
      <pane xSplit="4" ySplit="9" topLeftCell="E21" activePane="bottomRight" state="frozen"/>
      <selection pane="topRight" activeCell="F1" sqref="F1"/>
      <selection pane="bottomLeft" activeCell="A10" sqref="A10"/>
      <selection pane="bottomRight" activeCell="AN32" sqref="AN32"/>
    </sheetView>
  </sheetViews>
  <sheetFormatPr defaultColWidth="9.140625" defaultRowHeight="14.25" x14ac:dyDescent="0.2"/>
  <cols>
    <col min="1" max="1" width="13.28515625" style="259" bestFit="1" customWidth="1"/>
    <col min="2" max="2" width="63.7109375" style="257" bestFit="1" customWidth="1"/>
    <col min="3" max="3" width="18.140625" style="258" bestFit="1" customWidth="1"/>
    <col min="4" max="4" width="17.140625" style="258" customWidth="1"/>
    <col min="5" max="5" width="16.85546875" style="257" bestFit="1" customWidth="1"/>
    <col min="6" max="43" width="16.7109375" style="257" customWidth="1"/>
    <col min="44" max="44" width="16.85546875" style="257" bestFit="1" customWidth="1"/>
    <col min="45" max="45" width="16.42578125" style="257" bestFit="1" customWidth="1"/>
    <col min="46" max="16384" width="9.140625" style="257"/>
  </cols>
  <sheetData>
    <row r="2" spans="1:45" ht="15" thickBot="1" x14ac:dyDescent="0.25"/>
    <row r="3" spans="1:45" ht="15" customHeight="1" thickTop="1" x14ac:dyDescent="0.2">
      <c r="E3" s="471" t="s">
        <v>140</v>
      </c>
      <c r="F3" s="472"/>
      <c r="G3" s="473"/>
      <c r="H3" s="494" t="s">
        <v>141</v>
      </c>
      <c r="I3" s="495"/>
      <c r="J3" s="476"/>
      <c r="K3" s="494" t="s">
        <v>142</v>
      </c>
      <c r="L3" s="507"/>
      <c r="M3" s="508"/>
      <c r="N3" s="511" t="s">
        <v>221</v>
      </c>
      <c r="O3" s="494" t="s">
        <v>143</v>
      </c>
      <c r="P3" s="507"/>
      <c r="Q3" s="508"/>
      <c r="R3" s="494" t="s">
        <v>144</v>
      </c>
      <c r="S3" s="495"/>
      <c r="T3" s="476"/>
      <c r="U3" s="494" t="s">
        <v>145</v>
      </c>
      <c r="V3" s="495"/>
      <c r="W3" s="476"/>
      <c r="X3" s="494" t="s">
        <v>134</v>
      </c>
      <c r="Y3" s="495"/>
      <c r="Z3" s="476"/>
      <c r="AA3" s="494" t="s">
        <v>135</v>
      </c>
      <c r="AB3" s="495"/>
      <c r="AC3" s="476"/>
      <c r="AD3" s="494" t="s">
        <v>136</v>
      </c>
      <c r="AE3" s="495"/>
      <c r="AF3" s="476"/>
      <c r="AG3" s="494" t="s">
        <v>137</v>
      </c>
      <c r="AH3" s="495"/>
      <c r="AI3" s="476"/>
      <c r="AJ3" s="494" t="s">
        <v>138</v>
      </c>
      <c r="AK3" s="495"/>
      <c r="AL3" s="476"/>
      <c r="AM3" s="494" t="s">
        <v>139</v>
      </c>
      <c r="AN3" s="495"/>
      <c r="AO3" s="476"/>
      <c r="AP3" s="497" t="s">
        <v>146</v>
      </c>
      <c r="AQ3" s="476"/>
    </row>
    <row r="4" spans="1:45" ht="15.75" customHeight="1" thickBot="1" x14ac:dyDescent="0.25">
      <c r="E4" s="474"/>
      <c r="F4" s="474"/>
      <c r="G4" s="475"/>
      <c r="H4" s="496"/>
      <c r="I4" s="496"/>
      <c r="J4" s="477"/>
      <c r="K4" s="509"/>
      <c r="L4" s="509"/>
      <c r="M4" s="510"/>
      <c r="N4" s="512"/>
      <c r="O4" s="509"/>
      <c r="P4" s="509"/>
      <c r="Q4" s="510"/>
      <c r="R4" s="496"/>
      <c r="S4" s="496"/>
      <c r="T4" s="477"/>
      <c r="U4" s="496"/>
      <c r="V4" s="496"/>
      <c r="W4" s="477"/>
      <c r="X4" s="496"/>
      <c r="Y4" s="496"/>
      <c r="Z4" s="477"/>
      <c r="AA4" s="496"/>
      <c r="AB4" s="496"/>
      <c r="AC4" s="477"/>
      <c r="AD4" s="496"/>
      <c r="AE4" s="496"/>
      <c r="AF4" s="477"/>
      <c r="AG4" s="496"/>
      <c r="AH4" s="496"/>
      <c r="AI4" s="477"/>
      <c r="AJ4" s="496"/>
      <c r="AK4" s="496"/>
      <c r="AL4" s="477"/>
      <c r="AM4" s="496"/>
      <c r="AN4" s="496"/>
      <c r="AO4" s="477"/>
      <c r="AP4" s="498"/>
      <c r="AQ4" s="477"/>
    </row>
    <row r="5" spans="1:45" ht="15" customHeight="1" thickBot="1" x14ac:dyDescent="0.25">
      <c r="C5" s="499" t="s">
        <v>206</v>
      </c>
      <c r="D5" s="501" t="s">
        <v>148</v>
      </c>
      <c r="E5" s="504" t="s">
        <v>52</v>
      </c>
      <c r="F5" s="505" t="s">
        <v>53</v>
      </c>
      <c r="G5" s="490" t="s">
        <v>54</v>
      </c>
      <c r="H5" s="492" t="s">
        <v>55</v>
      </c>
      <c r="I5" s="488" t="s">
        <v>56</v>
      </c>
      <c r="J5" s="490" t="s">
        <v>57</v>
      </c>
      <c r="K5" s="492" t="s">
        <v>58</v>
      </c>
      <c r="L5" s="488" t="s">
        <v>59</v>
      </c>
      <c r="M5" s="490" t="s">
        <v>60</v>
      </c>
      <c r="N5" s="512"/>
      <c r="O5" s="492" t="s">
        <v>61</v>
      </c>
      <c r="P5" s="488" t="s">
        <v>62</v>
      </c>
      <c r="Q5" s="490" t="s">
        <v>63</v>
      </c>
      <c r="R5" s="492" t="s">
        <v>64</v>
      </c>
      <c r="S5" s="488" t="s">
        <v>65</v>
      </c>
      <c r="T5" s="490" t="s">
        <v>66</v>
      </c>
      <c r="U5" s="492" t="s">
        <v>67</v>
      </c>
      <c r="V5" s="488" t="s">
        <v>68</v>
      </c>
      <c r="W5" s="490" t="s">
        <v>69</v>
      </c>
      <c r="X5" s="492" t="s">
        <v>70</v>
      </c>
      <c r="Y5" s="488" t="s">
        <v>71</v>
      </c>
      <c r="Z5" s="490" t="s">
        <v>72</v>
      </c>
      <c r="AA5" s="492" t="s">
        <v>73</v>
      </c>
      <c r="AB5" s="488" t="s">
        <v>74</v>
      </c>
      <c r="AC5" s="490" t="s">
        <v>75</v>
      </c>
      <c r="AD5" s="492" t="s">
        <v>76</v>
      </c>
      <c r="AE5" s="488" t="s">
        <v>77</v>
      </c>
      <c r="AF5" s="490" t="s">
        <v>78</v>
      </c>
      <c r="AG5" s="492" t="s">
        <v>79</v>
      </c>
      <c r="AH5" s="488" t="s">
        <v>80</v>
      </c>
      <c r="AI5" s="490" t="s">
        <v>81</v>
      </c>
      <c r="AJ5" s="492" t="s">
        <v>82</v>
      </c>
      <c r="AK5" s="488" t="s">
        <v>83</v>
      </c>
      <c r="AL5" s="490" t="s">
        <v>84</v>
      </c>
      <c r="AM5" s="492" t="s">
        <v>85</v>
      </c>
      <c r="AN5" s="488" t="s">
        <v>86</v>
      </c>
      <c r="AO5" s="490" t="s">
        <v>87</v>
      </c>
      <c r="AP5" s="482" t="s">
        <v>88</v>
      </c>
      <c r="AQ5" s="485" t="s">
        <v>89</v>
      </c>
      <c r="AR5" s="487" t="s">
        <v>90</v>
      </c>
    </row>
    <row r="6" spans="1:45" ht="15.75" customHeight="1" thickBot="1" x14ac:dyDescent="0.3">
      <c r="A6" s="480" t="s">
        <v>3</v>
      </c>
      <c r="B6" s="480"/>
      <c r="C6" s="499"/>
      <c r="D6" s="502"/>
      <c r="E6" s="493"/>
      <c r="F6" s="506"/>
      <c r="G6" s="491"/>
      <c r="H6" s="493"/>
      <c r="I6" s="489"/>
      <c r="J6" s="491"/>
      <c r="K6" s="493"/>
      <c r="L6" s="489"/>
      <c r="M6" s="491"/>
      <c r="N6" s="512"/>
      <c r="O6" s="493"/>
      <c r="P6" s="489"/>
      <c r="Q6" s="491"/>
      <c r="R6" s="493"/>
      <c r="S6" s="489"/>
      <c r="T6" s="491"/>
      <c r="U6" s="493"/>
      <c r="V6" s="489"/>
      <c r="W6" s="491"/>
      <c r="X6" s="493"/>
      <c r="Y6" s="489"/>
      <c r="Z6" s="491"/>
      <c r="AA6" s="493"/>
      <c r="AB6" s="489"/>
      <c r="AC6" s="491"/>
      <c r="AD6" s="493"/>
      <c r="AE6" s="489"/>
      <c r="AF6" s="491"/>
      <c r="AG6" s="493"/>
      <c r="AH6" s="489"/>
      <c r="AI6" s="491"/>
      <c r="AJ6" s="493"/>
      <c r="AK6" s="489"/>
      <c r="AL6" s="491"/>
      <c r="AM6" s="493"/>
      <c r="AN6" s="489"/>
      <c r="AO6" s="491"/>
      <c r="AP6" s="483"/>
      <c r="AQ6" s="486"/>
      <c r="AR6" s="487"/>
    </row>
    <row r="7" spans="1:45" ht="16.5" thickBot="1" x14ac:dyDescent="0.3">
      <c r="A7" s="481" t="s">
        <v>147</v>
      </c>
      <c r="B7" s="481"/>
      <c r="C7" s="499"/>
      <c r="D7" s="502"/>
      <c r="E7" s="493"/>
      <c r="F7" s="506"/>
      <c r="G7" s="491"/>
      <c r="H7" s="493"/>
      <c r="I7" s="489"/>
      <c r="J7" s="491"/>
      <c r="K7" s="493"/>
      <c r="L7" s="489"/>
      <c r="M7" s="491"/>
      <c r="N7" s="512"/>
      <c r="O7" s="493"/>
      <c r="P7" s="489"/>
      <c r="Q7" s="491"/>
      <c r="R7" s="493"/>
      <c r="S7" s="489"/>
      <c r="T7" s="491"/>
      <c r="U7" s="493"/>
      <c r="V7" s="489"/>
      <c r="W7" s="491"/>
      <c r="X7" s="493"/>
      <c r="Y7" s="489"/>
      <c r="Z7" s="491"/>
      <c r="AA7" s="493"/>
      <c r="AB7" s="489"/>
      <c r="AC7" s="491"/>
      <c r="AD7" s="493"/>
      <c r="AE7" s="489"/>
      <c r="AF7" s="491"/>
      <c r="AG7" s="493"/>
      <c r="AH7" s="489"/>
      <c r="AI7" s="491"/>
      <c r="AJ7" s="493"/>
      <c r="AK7" s="489"/>
      <c r="AL7" s="491"/>
      <c r="AM7" s="493"/>
      <c r="AN7" s="489"/>
      <c r="AO7" s="491"/>
      <c r="AP7" s="483"/>
      <c r="AQ7" s="486"/>
      <c r="AR7" s="487"/>
    </row>
    <row r="8" spans="1:45" ht="15.75" customHeight="1" thickBot="1" x14ac:dyDescent="0.25">
      <c r="C8" s="499"/>
      <c r="D8" s="502"/>
      <c r="E8" s="493"/>
      <c r="F8" s="506"/>
      <c r="G8" s="491"/>
      <c r="H8" s="493"/>
      <c r="I8" s="489"/>
      <c r="J8" s="491"/>
      <c r="K8" s="493"/>
      <c r="L8" s="489"/>
      <c r="M8" s="491"/>
      <c r="N8" s="512"/>
      <c r="O8" s="493"/>
      <c r="P8" s="489"/>
      <c r="Q8" s="491"/>
      <c r="R8" s="493"/>
      <c r="S8" s="489"/>
      <c r="T8" s="491"/>
      <c r="U8" s="493"/>
      <c r="V8" s="489"/>
      <c r="W8" s="491"/>
      <c r="X8" s="493"/>
      <c r="Y8" s="489"/>
      <c r="Z8" s="491"/>
      <c r="AA8" s="493"/>
      <c r="AB8" s="489"/>
      <c r="AC8" s="491"/>
      <c r="AD8" s="493"/>
      <c r="AE8" s="489"/>
      <c r="AF8" s="491"/>
      <c r="AG8" s="493"/>
      <c r="AH8" s="489"/>
      <c r="AI8" s="491"/>
      <c r="AJ8" s="493"/>
      <c r="AK8" s="489"/>
      <c r="AL8" s="491"/>
      <c r="AM8" s="493"/>
      <c r="AN8" s="489"/>
      <c r="AO8" s="491"/>
      <c r="AP8" s="483"/>
      <c r="AQ8" s="486"/>
      <c r="AR8" s="487"/>
    </row>
    <row r="9" spans="1:45" ht="27" customHeight="1" thickBot="1" x14ac:dyDescent="0.25">
      <c r="A9" s="30" t="s">
        <v>92</v>
      </c>
      <c r="B9" s="30" t="s">
        <v>93</v>
      </c>
      <c r="C9" s="500"/>
      <c r="D9" s="503"/>
      <c r="E9" s="493"/>
      <c r="F9" s="488"/>
      <c r="G9" s="491"/>
      <c r="H9" s="493"/>
      <c r="I9" s="489"/>
      <c r="J9" s="491"/>
      <c r="K9" s="493"/>
      <c r="L9" s="489"/>
      <c r="M9" s="491"/>
      <c r="N9" s="513"/>
      <c r="O9" s="493"/>
      <c r="P9" s="489"/>
      <c r="Q9" s="491"/>
      <c r="R9" s="493"/>
      <c r="S9" s="489"/>
      <c r="T9" s="491"/>
      <c r="U9" s="493"/>
      <c r="V9" s="489"/>
      <c r="W9" s="491"/>
      <c r="X9" s="493"/>
      <c r="Y9" s="489"/>
      <c r="Z9" s="491"/>
      <c r="AA9" s="493"/>
      <c r="AB9" s="489"/>
      <c r="AC9" s="491"/>
      <c r="AD9" s="493"/>
      <c r="AE9" s="489"/>
      <c r="AF9" s="491"/>
      <c r="AG9" s="493"/>
      <c r="AH9" s="489"/>
      <c r="AI9" s="491"/>
      <c r="AJ9" s="493"/>
      <c r="AK9" s="489"/>
      <c r="AL9" s="491"/>
      <c r="AM9" s="493"/>
      <c r="AN9" s="489"/>
      <c r="AO9" s="491"/>
      <c r="AP9" s="484"/>
      <c r="AQ9" s="486"/>
      <c r="AR9" s="487"/>
    </row>
    <row r="10" spans="1:45" s="13" customFormat="1" ht="15" x14ac:dyDescent="0.25">
      <c r="A10" s="99"/>
      <c r="B10" s="100" t="s">
        <v>94</v>
      </c>
      <c r="C10" s="305"/>
      <c r="D10" s="101"/>
      <c r="E10" s="102"/>
      <c r="F10" s="103"/>
      <c r="G10" s="104"/>
      <c r="H10" s="102"/>
      <c r="I10" s="103"/>
      <c r="J10" s="104"/>
      <c r="K10" s="102"/>
      <c r="L10" s="103"/>
      <c r="M10" s="104"/>
      <c r="N10" s="376"/>
      <c r="O10" s="102"/>
      <c r="P10" s="103"/>
      <c r="Q10" s="104"/>
      <c r="R10" s="102"/>
      <c r="S10" s="103"/>
      <c r="T10" s="104"/>
      <c r="U10" s="102"/>
      <c r="V10" s="103"/>
      <c r="W10" s="104"/>
      <c r="X10" s="102"/>
      <c r="Y10" s="103"/>
      <c r="Z10" s="104"/>
      <c r="AA10" s="102"/>
      <c r="AB10" s="103"/>
      <c r="AC10" s="104"/>
      <c r="AD10" s="102"/>
      <c r="AE10" s="103"/>
      <c r="AF10" s="104"/>
      <c r="AG10" s="102"/>
      <c r="AH10" s="103"/>
      <c r="AI10" s="104"/>
      <c r="AJ10" s="102"/>
      <c r="AK10" s="103"/>
      <c r="AL10" s="104"/>
      <c r="AM10" s="102"/>
      <c r="AN10" s="103"/>
      <c r="AO10" s="104"/>
      <c r="AP10" s="112"/>
      <c r="AQ10" s="112"/>
      <c r="AR10" s="103"/>
      <c r="AS10" s="260"/>
    </row>
    <row r="11" spans="1:45" x14ac:dyDescent="0.2">
      <c r="A11" s="197" t="s">
        <v>182</v>
      </c>
      <c r="B11" s="303" t="s">
        <v>163</v>
      </c>
      <c r="C11" s="310" t="s">
        <v>94</v>
      </c>
      <c r="D11" s="309">
        <v>2250000</v>
      </c>
      <c r="E11" s="308">
        <v>2250000</v>
      </c>
      <c r="F11" s="299">
        <v>2250000</v>
      </c>
      <c r="G11" s="307">
        <v>2250000</v>
      </c>
      <c r="H11" s="308">
        <v>0</v>
      </c>
      <c r="I11" s="299">
        <v>0</v>
      </c>
      <c r="J11" s="307">
        <v>0</v>
      </c>
      <c r="K11" s="308">
        <v>0</v>
      </c>
      <c r="L11" s="299">
        <v>0</v>
      </c>
      <c r="M11" s="307">
        <v>0</v>
      </c>
      <c r="N11" s="376">
        <v>0</v>
      </c>
      <c r="O11" s="308">
        <v>0</v>
      </c>
      <c r="P11" s="299">
        <v>0</v>
      </c>
      <c r="Q11" s="307">
        <v>0</v>
      </c>
      <c r="R11" s="308">
        <v>0</v>
      </c>
      <c r="S11" s="299">
        <v>0</v>
      </c>
      <c r="T11" s="307">
        <v>0</v>
      </c>
      <c r="U11" s="308">
        <v>0</v>
      </c>
      <c r="V11" s="299">
        <v>0</v>
      </c>
      <c r="W11" s="307">
        <v>0</v>
      </c>
      <c r="X11" s="308">
        <v>0</v>
      </c>
      <c r="Y11" s="299">
        <v>0</v>
      </c>
      <c r="Z11" s="307">
        <v>0</v>
      </c>
      <c r="AA11" s="308">
        <v>0</v>
      </c>
      <c r="AB11" s="299">
        <v>0</v>
      </c>
      <c r="AC11" s="307">
        <v>0</v>
      </c>
      <c r="AD11" s="308">
        <v>0</v>
      </c>
      <c r="AE11" s="299">
        <v>0</v>
      </c>
      <c r="AF11" s="307">
        <v>0</v>
      </c>
      <c r="AG11" s="308">
        <v>0</v>
      </c>
      <c r="AH11" s="299">
        <v>0</v>
      </c>
      <c r="AI11" s="307">
        <v>0</v>
      </c>
      <c r="AJ11" s="308">
        <v>0</v>
      </c>
      <c r="AK11" s="299">
        <v>0</v>
      </c>
      <c r="AL11" s="307">
        <v>0</v>
      </c>
      <c r="AM11" s="308">
        <v>0</v>
      </c>
      <c r="AN11" s="299">
        <v>0</v>
      </c>
      <c r="AO11" s="307">
        <v>0</v>
      </c>
      <c r="AP11" s="120">
        <v>0</v>
      </c>
      <c r="AQ11" s="117">
        <v>0</v>
      </c>
      <c r="AR11" s="306">
        <v>2250000</v>
      </c>
      <c r="AS11" s="260"/>
    </row>
    <row r="12" spans="1:45" x14ac:dyDescent="0.2">
      <c r="A12" s="197" t="s">
        <v>183</v>
      </c>
      <c r="B12" s="303" t="s">
        <v>164</v>
      </c>
      <c r="C12" s="310" t="s">
        <v>94</v>
      </c>
      <c r="D12" s="309">
        <v>2250000</v>
      </c>
      <c r="E12" s="308">
        <v>0</v>
      </c>
      <c r="F12" s="299">
        <v>0</v>
      </c>
      <c r="G12" s="307">
        <v>0</v>
      </c>
      <c r="H12" s="308">
        <v>0</v>
      </c>
      <c r="I12" s="299">
        <v>0</v>
      </c>
      <c r="J12" s="307">
        <v>0</v>
      </c>
      <c r="K12" s="308">
        <v>0</v>
      </c>
      <c r="L12" s="299">
        <v>0</v>
      </c>
      <c r="M12" s="307">
        <v>0</v>
      </c>
      <c r="N12" s="377">
        <v>0</v>
      </c>
      <c r="O12" s="308">
        <v>2250000</v>
      </c>
      <c r="P12" s="299">
        <v>0</v>
      </c>
      <c r="Q12" s="307">
        <v>0</v>
      </c>
      <c r="R12" s="308">
        <v>0</v>
      </c>
      <c r="S12" s="299">
        <v>0</v>
      </c>
      <c r="T12" s="307">
        <v>0</v>
      </c>
      <c r="U12" s="308">
        <v>0</v>
      </c>
      <c r="V12" s="299">
        <v>0</v>
      </c>
      <c r="W12" s="307">
        <v>0</v>
      </c>
      <c r="X12" s="308">
        <v>0</v>
      </c>
      <c r="Y12" s="299">
        <v>0</v>
      </c>
      <c r="Z12" s="307">
        <v>0</v>
      </c>
      <c r="AA12" s="308">
        <v>0</v>
      </c>
      <c r="AB12" s="299">
        <v>0</v>
      </c>
      <c r="AC12" s="307">
        <v>0</v>
      </c>
      <c r="AD12" s="308">
        <v>0</v>
      </c>
      <c r="AE12" s="299">
        <v>0</v>
      </c>
      <c r="AF12" s="307">
        <v>0</v>
      </c>
      <c r="AG12" s="308">
        <v>0</v>
      </c>
      <c r="AH12" s="299">
        <v>0</v>
      </c>
      <c r="AI12" s="307">
        <v>0</v>
      </c>
      <c r="AJ12" s="308">
        <v>0</v>
      </c>
      <c r="AK12" s="299">
        <v>0</v>
      </c>
      <c r="AL12" s="307">
        <v>0</v>
      </c>
      <c r="AM12" s="308">
        <v>0</v>
      </c>
      <c r="AN12" s="299">
        <v>0</v>
      </c>
      <c r="AO12" s="307">
        <v>0</v>
      </c>
      <c r="AP12" s="120">
        <v>0</v>
      </c>
      <c r="AQ12" s="117">
        <v>0</v>
      </c>
      <c r="AR12" s="306">
        <v>2250000</v>
      </c>
      <c r="AS12" s="260"/>
    </row>
    <row r="13" spans="1:45" x14ac:dyDescent="0.2">
      <c r="A13" s="197" t="s">
        <v>184</v>
      </c>
      <c r="B13" s="303" t="s">
        <v>165</v>
      </c>
      <c r="C13" s="310" t="s">
        <v>94</v>
      </c>
      <c r="D13" s="309">
        <v>1200000</v>
      </c>
      <c r="E13" s="308">
        <v>0</v>
      </c>
      <c r="F13" s="299">
        <v>0</v>
      </c>
      <c r="G13" s="307">
        <v>0</v>
      </c>
      <c r="H13" s="308">
        <v>0</v>
      </c>
      <c r="I13" s="299">
        <v>0</v>
      </c>
      <c r="J13" s="307">
        <v>0</v>
      </c>
      <c r="K13" s="308">
        <v>0</v>
      </c>
      <c r="L13" s="299">
        <v>0</v>
      </c>
      <c r="M13" s="307">
        <v>0</v>
      </c>
      <c r="N13" s="377">
        <v>0</v>
      </c>
      <c r="O13" s="308">
        <v>1200000</v>
      </c>
      <c r="P13" s="299">
        <v>0</v>
      </c>
      <c r="Q13" s="307">
        <v>0</v>
      </c>
      <c r="R13" s="308">
        <v>0</v>
      </c>
      <c r="S13" s="299">
        <v>1200000</v>
      </c>
      <c r="T13" s="307">
        <v>1200000</v>
      </c>
      <c r="U13" s="308">
        <v>0</v>
      </c>
      <c r="V13" s="299">
        <v>0</v>
      </c>
      <c r="W13" s="307">
        <v>0</v>
      </c>
      <c r="X13" s="308">
        <v>0</v>
      </c>
      <c r="Y13" s="299">
        <v>0</v>
      </c>
      <c r="Z13" s="307">
        <v>0</v>
      </c>
      <c r="AA13" s="308">
        <v>0</v>
      </c>
      <c r="AB13" s="299">
        <v>0</v>
      </c>
      <c r="AC13" s="307">
        <v>0</v>
      </c>
      <c r="AD13" s="308">
        <v>0</v>
      </c>
      <c r="AE13" s="299">
        <v>0</v>
      </c>
      <c r="AF13" s="307">
        <v>0</v>
      </c>
      <c r="AG13" s="308">
        <v>0</v>
      </c>
      <c r="AH13" s="299">
        <v>0</v>
      </c>
      <c r="AI13" s="307">
        <v>0</v>
      </c>
      <c r="AJ13" s="308">
        <v>0</v>
      </c>
      <c r="AK13" s="299">
        <v>0</v>
      </c>
      <c r="AL13" s="307">
        <v>0</v>
      </c>
      <c r="AM13" s="308">
        <v>0</v>
      </c>
      <c r="AN13" s="299">
        <v>0</v>
      </c>
      <c r="AO13" s="307">
        <v>0</v>
      </c>
      <c r="AP13" s="120">
        <v>0</v>
      </c>
      <c r="AQ13" s="117">
        <v>0</v>
      </c>
      <c r="AR13" s="306">
        <v>1200000</v>
      </c>
      <c r="AS13" s="260"/>
    </row>
    <row r="14" spans="1:45" x14ac:dyDescent="0.2">
      <c r="A14" s="197" t="s">
        <v>185</v>
      </c>
      <c r="B14" s="303" t="s">
        <v>166</v>
      </c>
      <c r="C14" s="310" t="s">
        <v>94</v>
      </c>
      <c r="D14" s="309">
        <v>1200000</v>
      </c>
      <c r="E14" s="308">
        <v>0</v>
      </c>
      <c r="F14" s="299">
        <v>0</v>
      </c>
      <c r="G14" s="307">
        <v>0</v>
      </c>
      <c r="H14" s="308">
        <v>0</v>
      </c>
      <c r="I14" s="299">
        <v>0</v>
      </c>
      <c r="J14" s="307">
        <v>0</v>
      </c>
      <c r="K14" s="308">
        <v>0</v>
      </c>
      <c r="L14" s="299">
        <v>0</v>
      </c>
      <c r="M14" s="307">
        <v>0</v>
      </c>
      <c r="N14" s="377">
        <v>0</v>
      </c>
      <c r="O14" s="308">
        <v>0</v>
      </c>
      <c r="P14" s="299">
        <v>0</v>
      </c>
      <c r="Q14" s="307">
        <v>0</v>
      </c>
      <c r="R14" s="308">
        <v>1200000</v>
      </c>
      <c r="S14" s="299">
        <v>0</v>
      </c>
      <c r="T14" s="307">
        <v>0</v>
      </c>
      <c r="U14" s="308">
        <v>0</v>
      </c>
      <c r="V14" s="299">
        <v>0</v>
      </c>
      <c r="W14" s="307">
        <v>0</v>
      </c>
      <c r="X14" s="308">
        <v>0</v>
      </c>
      <c r="Y14" s="299">
        <v>0</v>
      </c>
      <c r="Z14" s="307">
        <v>0</v>
      </c>
      <c r="AA14" s="308">
        <v>0</v>
      </c>
      <c r="AB14" s="299">
        <v>0</v>
      </c>
      <c r="AC14" s="307">
        <v>0</v>
      </c>
      <c r="AD14" s="308">
        <v>0</v>
      </c>
      <c r="AE14" s="299">
        <v>0</v>
      </c>
      <c r="AF14" s="307">
        <v>0</v>
      </c>
      <c r="AG14" s="308">
        <v>0</v>
      </c>
      <c r="AH14" s="299">
        <v>0</v>
      </c>
      <c r="AI14" s="307">
        <v>0</v>
      </c>
      <c r="AJ14" s="308">
        <v>0</v>
      </c>
      <c r="AK14" s="299">
        <v>0</v>
      </c>
      <c r="AL14" s="307">
        <v>0</v>
      </c>
      <c r="AM14" s="308">
        <v>0</v>
      </c>
      <c r="AN14" s="299">
        <v>0</v>
      </c>
      <c r="AO14" s="307">
        <v>0</v>
      </c>
      <c r="AP14" s="120">
        <v>0</v>
      </c>
      <c r="AQ14" s="117">
        <v>0</v>
      </c>
      <c r="AR14" s="306">
        <v>1200000</v>
      </c>
      <c r="AS14" s="260"/>
    </row>
    <row r="15" spans="1:45" x14ac:dyDescent="0.2">
      <c r="A15" s="197" t="s">
        <v>186</v>
      </c>
      <c r="B15" s="303" t="s">
        <v>167</v>
      </c>
      <c r="C15" s="310" t="s">
        <v>94</v>
      </c>
      <c r="D15" s="309">
        <v>2000000</v>
      </c>
      <c r="E15" s="308">
        <v>0</v>
      </c>
      <c r="F15" s="299">
        <v>0</v>
      </c>
      <c r="G15" s="307">
        <v>0</v>
      </c>
      <c r="H15" s="308">
        <v>0</v>
      </c>
      <c r="I15" s="299">
        <v>0</v>
      </c>
      <c r="J15" s="307">
        <v>0</v>
      </c>
      <c r="K15" s="308">
        <v>0</v>
      </c>
      <c r="L15" s="299">
        <v>0</v>
      </c>
      <c r="M15" s="307">
        <v>0</v>
      </c>
      <c r="N15" s="377">
        <v>0</v>
      </c>
      <c r="O15" s="308">
        <v>0</v>
      </c>
      <c r="P15" s="299">
        <v>0</v>
      </c>
      <c r="Q15" s="307">
        <v>0</v>
      </c>
      <c r="R15" s="308">
        <v>0</v>
      </c>
      <c r="S15" s="299">
        <v>0</v>
      </c>
      <c r="T15" s="307">
        <v>0</v>
      </c>
      <c r="U15" s="308">
        <v>2000000</v>
      </c>
      <c r="V15" s="299">
        <v>0</v>
      </c>
      <c r="W15" s="307">
        <v>0</v>
      </c>
      <c r="X15" s="308">
        <v>0</v>
      </c>
      <c r="Y15" s="299">
        <v>0</v>
      </c>
      <c r="Z15" s="307">
        <v>0</v>
      </c>
      <c r="AA15" s="308">
        <v>0</v>
      </c>
      <c r="AB15" s="299">
        <v>0</v>
      </c>
      <c r="AC15" s="307">
        <v>0</v>
      </c>
      <c r="AD15" s="308">
        <v>0</v>
      </c>
      <c r="AE15" s="299">
        <v>0</v>
      </c>
      <c r="AF15" s="307">
        <v>0</v>
      </c>
      <c r="AG15" s="308">
        <v>0</v>
      </c>
      <c r="AH15" s="299">
        <v>0</v>
      </c>
      <c r="AI15" s="307">
        <v>0</v>
      </c>
      <c r="AJ15" s="308">
        <v>0</v>
      </c>
      <c r="AK15" s="299">
        <v>0</v>
      </c>
      <c r="AL15" s="307">
        <v>0</v>
      </c>
      <c r="AM15" s="308">
        <v>0</v>
      </c>
      <c r="AN15" s="299">
        <v>0</v>
      </c>
      <c r="AO15" s="307">
        <v>0</v>
      </c>
      <c r="AP15" s="120">
        <v>0</v>
      </c>
      <c r="AQ15" s="117">
        <v>0</v>
      </c>
      <c r="AR15" s="306">
        <v>0</v>
      </c>
      <c r="AS15" s="260"/>
    </row>
    <row r="16" spans="1:45" x14ac:dyDescent="0.2">
      <c r="A16" s="197" t="s">
        <v>187</v>
      </c>
      <c r="B16" s="303" t="s">
        <v>168</v>
      </c>
      <c r="C16" s="310" t="s">
        <v>94</v>
      </c>
      <c r="D16" s="309">
        <v>1350000</v>
      </c>
      <c r="E16" s="308">
        <v>0</v>
      </c>
      <c r="F16" s="299">
        <v>0</v>
      </c>
      <c r="G16" s="307">
        <v>0</v>
      </c>
      <c r="H16" s="308">
        <v>0</v>
      </c>
      <c r="I16" s="299">
        <v>0</v>
      </c>
      <c r="J16" s="307">
        <v>0</v>
      </c>
      <c r="K16" s="308">
        <v>0</v>
      </c>
      <c r="L16" s="299">
        <v>0</v>
      </c>
      <c r="M16" s="307">
        <v>0</v>
      </c>
      <c r="N16" s="377">
        <v>0</v>
      </c>
      <c r="O16" s="308">
        <v>0</v>
      </c>
      <c r="P16" s="299">
        <v>0</v>
      </c>
      <c r="Q16" s="307">
        <v>0</v>
      </c>
      <c r="R16" s="308">
        <v>0</v>
      </c>
      <c r="S16" s="299">
        <v>0</v>
      </c>
      <c r="T16" s="307">
        <v>0</v>
      </c>
      <c r="U16" s="308">
        <v>0</v>
      </c>
      <c r="V16" s="299">
        <v>0</v>
      </c>
      <c r="W16" s="307">
        <v>0</v>
      </c>
      <c r="X16" s="308">
        <v>1350000</v>
      </c>
      <c r="Y16" s="299">
        <v>0</v>
      </c>
      <c r="Z16" s="307">
        <v>0</v>
      </c>
      <c r="AA16" s="308">
        <v>0</v>
      </c>
      <c r="AB16" s="299">
        <v>0</v>
      </c>
      <c r="AC16" s="307">
        <v>0</v>
      </c>
      <c r="AD16" s="308">
        <v>0</v>
      </c>
      <c r="AE16" s="299">
        <v>0</v>
      </c>
      <c r="AF16" s="307">
        <v>0</v>
      </c>
      <c r="AG16" s="308">
        <v>0</v>
      </c>
      <c r="AH16" s="299">
        <v>0</v>
      </c>
      <c r="AI16" s="307">
        <v>0</v>
      </c>
      <c r="AJ16" s="308">
        <v>0</v>
      </c>
      <c r="AK16" s="299">
        <v>0</v>
      </c>
      <c r="AL16" s="307">
        <v>0</v>
      </c>
      <c r="AM16" s="308">
        <v>0</v>
      </c>
      <c r="AN16" s="299">
        <v>0</v>
      </c>
      <c r="AO16" s="307">
        <v>0</v>
      </c>
      <c r="AP16" s="120">
        <v>0</v>
      </c>
      <c r="AQ16" s="117">
        <v>0</v>
      </c>
      <c r="AR16" s="306">
        <v>0</v>
      </c>
      <c r="AS16" s="260"/>
    </row>
    <row r="17" spans="1:45" x14ac:dyDescent="0.2">
      <c r="A17" s="197" t="s">
        <v>188</v>
      </c>
      <c r="B17" s="303" t="s">
        <v>169</v>
      </c>
      <c r="C17" s="310" t="s">
        <v>94</v>
      </c>
      <c r="D17" s="309">
        <v>2650000</v>
      </c>
      <c r="E17" s="308">
        <v>0</v>
      </c>
      <c r="F17" s="299">
        <v>0</v>
      </c>
      <c r="G17" s="307">
        <v>0</v>
      </c>
      <c r="H17" s="308">
        <v>0</v>
      </c>
      <c r="I17" s="299">
        <v>0</v>
      </c>
      <c r="J17" s="307">
        <v>0</v>
      </c>
      <c r="K17" s="308">
        <v>0</v>
      </c>
      <c r="L17" s="299">
        <v>0</v>
      </c>
      <c r="M17" s="307">
        <v>0</v>
      </c>
      <c r="N17" s="377">
        <v>0</v>
      </c>
      <c r="O17" s="308">
        <v>0</v>
      </c>
      <c r="P17" s="299">
        <v>0</v>
      </c>
      <c r="Q17" s="307">
        <v>0</v>
      </c>
      <c r="R17" s="308">
        <v>0</v>
      </c>
      <c r="S17" s="299">
        <v>0</v>
      </c>
      <c r="T17" s="307">
        <v>0</v>
      </c>
      <c r="U17" s="308">
        <v>0</v>
      </c>
      <c r="V17" s="299">
        <v>0</v>
      </c>
      <c r="W17" s="307">
        <v>0</v>
      </c>
      <c r="X17" s="308">
        <v>2650000</v>
      </c>
      <c r="Y17" s="299">
        <v>0</v>
      </c>
      <c r="Z17" s="307">
        <v>0</v>
      </c>
      <c r="AA17" s="308">
        <v>0</v>
      </c>
      <c r="AB17" s="299">
        <v>0</v>
      </c>
      <c r="AC17" s="307">
        <v>0</v>
      </c>
      <c r="AD17" s="308">
        <v>0</v>
      </c>
      <c r="AE17" s="299">
        <v>0</v>
      </c>
      <c r="AF17" s="307">
        <v>0</v>
      </c>
      <c r="AG17" s="308">
        <v>0</v>
      </c>
      <c r="AH17" s="299">
        <v>0</v>
      </c>
      <c r="AI17" s="307">
        <v>0</v>
      </c>
      <c r="AJ17" s="308">
        <v>0</v>
      </c>
      <c r="AK17" s="299">
        <v>0</v>
      </c>
      <c r="AL17" s="307">
        <v>0</v>
      </c>
      <c r="AM17" s="308">
        <v>0</v>
      </c>
      <c r="AN17" s="299">
        <v>0</v>
      </c>
      <c r="AO17" s="307">
        <v>0</v>
      </c>
      <c r="AP17" s="120">
        <v>0</v>
      </c>
      <c r="AQ17" s="117">
        <v>0</v>
      </c>
      <c r="AR17" s="306">
        <v>0</v>
      </c>
      <c r="AS17" s="260"/>
    </row>
    <row r="18" spans="1:45" x14ac:dyDescent="0.2">
      <c r="A18" s="197" t="s">
        <v>189</v>
      </c>
      <c r="B18" s="303" t="s">
        <v>170</v>
      </c>
      <c r="C18" s="310" t="s">
        <v>94</v>
      </c>
      <c r="D18" s="309">
        <v>1000000</v>
      </c>
      <c r="E18" s="308">
        <v>0</v>
      </c>
      <c r="F18" s="299">
        <v>0</v>
      </c>
      <c r="G18" s="307">
        <v>0</v>
      </c>
      <c r="H18" s="308">
        <v>0</v>
      </c>
      <c r="I18" s="299">
        <v>0</v>
      </c>
      <c r="J18" s="307">
        <v>0</v>
      </c>
      <c r="K18" s="308">
        <v>0</v>
      </c>
      <c r="L18" s="299">
        <v>0</v>
      </c>
      <c r="M18" s="307">
        <v>0</v>
      </c>
      <c r="N18" s="377">
        <v>0</v>
      </c>
      <c r="O18" s="308">
        <v>0</v>
      </c>
      <c r="P18" s="299">
        <v>0</v>
      </c>
      <c r="Q18" s="307">
        <v>0</v>
      </c>
      <c r="R18" s="308">
        <v>0</v>
      </c>
      <c r="S18" s="299">
        <v>0</v>
      </c>
      <c r="T18" s="307">
        <v>0</v>
      </c>
      <c r="U18" s="308">
        <v>0</v>
      </c>
      <c r="V18" s="299">
        <v>0</v>
      </c>
      <c r="W18" s="307">
        <v>0</v>
      </c>
      <c r="X18" s="308">
        <v>1000000</v>
      </c>
      <c r="Y18" s="299">
        <v>0</v>
      </c>
      <c r="Z18" s="307">
        <v>0</v>
      </c>
      <c r="AA18" s="308">
        <v>0</v>
      </c>
      <c r="AB18" s="299">
        <v>0</v>
      </c>
      <c r="AC18" s="307">
        <v>0</v>
      </c>
      <c r="AD18" s="308">
        <v>0</v>
      </c>
      <c r="AE18" s="299">
        <v>0</v>
      </c>
      <c r="AF18" s="307">
        <v>0</v>
      </c>
      <c r="AG18" s="308">
        <v>0</v>
      </c>
      <c r="AH18" s="299">
        <v>0</v>
      </c>
      <c r="AI18" s="307">
        <v>0</v>
      </c>
      <c r="AJ18" s="308">
        <v>0</v>
      </c>
      <c r="AK18" s="299">
        <v>0</v>
      </c>
      <c r="AL18" s="307">
        <v>0</v>
      </c>
      <c r="AM18" s="308">
        <v>0</v>
      </c>
      <c r="AN18" s="299">
        <v>0</v>
      </c>
      <c r="AO18" s="307">
        <v>0</v>
      </c>
      <c r="AP18" s="120">
        <v>0</v>
      </c>
      <c r="AQ18" s="117">
        <v>0</v>
      </c>
      <c r="AR18" s="306">
        <v>0</v>
      </c>
      <c r="AS18" s="260"/>
    </row>
    <row r="19" spans="1:45" x14ac:dyDescent="0.2">
      <c r="A19" s="197" t="s">
        <v>190</v>
      </c>
      <c r="B19" s="303" t="s">
        <v>171</v>
      </c>
      <c r="C19" s="310" t="s">
        <v>94</v>
      </c>
      <c r="D19" s="309">
        <v>2000000</v>
      </c>
      <c r="E19" s="308">
        <v>0</v>
      </c>
      <c r="F19" s="299">
        <v>0</v>
      </c>
      <c r="G19" s="307">
        <v>0</v>
      </c>
      <c r="H19" s="308">
        <v>0</v>
      </c>
      <c r="I19" s="299">
        <v>0</v>
      </c>
      <c r="J19" s="307">
        <v>0</v>
      </c>
      <c r="K19" s="308">
        <v>0</v>
      </c>
      <c r="L19" s="299">
        <v>0</v>
      </c>
      <c r="M19" s="307">
        <v>0</v>
      </c>
      <c r="N19" s="377">
        <v>0</v>
      </c>
      <c r="O19" s="308">
        <v>0</v>
      </c>
      <c r="P19" s="299">
        <v>0</v>
      </c>
      <c r="Q19" s="307">
        <v>0</v>
      </c>
      <c r="R19" s="308">
        <v>0</v>
      </c>
      <c r="S19" s="299">
        <v>0</v>
      </c>
      <c r="T19" s="307">
        <v>0</v>
      </c>
      <c r="U19" s="308">
        <v>0</v>
      </c>
      <c r="V19" s="299">
        <v>0</v>
      </c>
      <c r="W19" s="307">
        <v>0</v>
      </c>
      <c r="X19" s="308">
        <v>0</v>
      </c>
      <c r="Y19" s="299">
        <v>0</v>
      </c>
      <c r="Z19" s="307">
        <v>0</v>
      </c>
      <c r="AA19" s="308">
        <v>2000000</v>
      </c>
      <c r="AB19" s="299">
        <v>0</v>
      </c>
      <c r="AC19" s="307">
        <v>0</v>
      </c>
      <c r="AD19" s="308">
        <v>0</v>
      </c>
      <c r="AE19" s="299">
        <v>0</v>
      </c>
      <c r="AF19" s="307">
        <v>0</v>
      </c>
      <c r="AG19" s="308">
        <v>0</v>
      </c>
      <c r="AH19" s="299">
        <v>0</v>
      </c>
      <c r="AI19" s="307">
        <v>0</v>
      </c>
      <c r="AJ19" s="308">
        <v>0</v>
      </c>
      <c r="AK19" s="299">
        <v>0</v>
      </c>
      <c r="AL19" s="307">
        <v>0</v>
      </c>
      <c r="AM19" s="308">
        <v>0</v>
      </c>
      <c r="AN19" s="299">
        <v>0</v>
      </c>
      <c r="AO19" s="307">
        <v>0</v>
      </c>
      <c r="AP19" s="120">
        <v>0</v>
      </c>
      <c r="AQ19" s="117">
        <v>0</v>
      </c>
      <c r="AR19" s="392">
        <v>0</v>
      </c>
      <c r="AS19" s="260"/>
    </row>
    <row r="20" spans="1:45" x14ac:dyDescent="0.2">
      <c r="A20" s="197" t="s">
        <v>191</v>
      </c>
      <c r="B20" s="303" t="s">
        <v>172</v>
      </c>
      <c r="C20" s="310" t="s">
        <v>94</v>
      </c>
      <c r="D20" s="309">
        <v>1500000</v>
      </c>
      <c r="E20" s="308">
        <v>0</v>
      </c>
      <c r="F20" s="299">
        <v>0</v>
      </c>
      <c r="G20" s="307">
        <v>0</v>
      </c>
      <c r="H20" s="308">
        <v>0</v>
      </c>
      <c r="I20" s="299">
        <v>0</v>
      </c>
      <c r="J20" s="307">
        <v>0</v>
      </c>
      <c r="K20" s="308">
        <v>0</v>
      </c>
      <c r="L20" s="299">
        <v>0</v>
      </c>
      <c r="M20" s="307">
        <v>0</v>
      </c>
      <c r="N20" s="377">
        <v>0</v>
      </c>
      <c r="O20" s="308">
        <v>0</v>
      </c>
      <c r="P20" s="299">
        <v>0</v>
      </c>
      <c r="Q20" s="307">
        <v>0</v>
      </c>
      <c r="R20" s="308">
        <v>0</v>
      </c>
      <c r="S20" s="299">
        <v>0</v>
      </c>
      <c r="T20" s="307">
        <v>0</v>
      </c>
      <c r="U20" s="308">
        <v>0</v>
      </c>
      <c r="V20" s="299">
        <v>0</v>
      </c>
      <c r="W20" s="307">
        <v>0</v>
      </c>
      <c r="X20" s="308">
        <v>0</v>
      </c>
      <c r="Y20" s="299">
        <v>0</v>
      </c>
      <c r="Z20" s="307">
        <v>0</v>
      </c>
      <c r="AA20" s="308">
        <v>1500000</v>
      </c>
      <c r="AB20" s="299">
        <v>0</v>
      </c>
      <c r="AC20" s="307">
        <v>0</v>
      </c>
      <c r="AD20" s="308">
        <v>0</v>
      </c>
      <c r="AE20" s="299">
        <v>0</v>
      </c>
      <c r="AF20" s="307">
        <v>0</v>
      </c>
      <c r="AG20" s="308">
        <v>0</v>
      </c>
      <c r="AH20" s="299">
        <v>0</v>
      </c>
      <c r="AI20" s="307">
        <v>0</v>
      </c>
      <c r="AJ20" s="308">
        <v>0</v>
      </c>
      <c r="AK20" s="299">
        <v>0</v>
      </c>
      <c r="AL20" s="307">
        <v>0</v>
      </c>
      <c r="AM20" s="308">
        <v>0</v>
      </c>
      <c r="AN20" s="299">
        <v>0</v>
      </c>
      <c r="AO20" s="307">
        <v>0</v>
      </c>
      <c r="AP20" s="120">
        <v>0</v>
      </c>
      <c r="AQ20" s="117">
        <v>0</v>
      </c>
      <c r="AR20" s="392">
        <v>0</v>
      </c>
      <c r="AS20" s="260"/>
    </row>
    <row r="21" spans="1:45" x14ac:dyDescent="0.2">
      <c r="A21" s="197" t="s">
        <v>192</v>
      </c>
      <c r="B21" s="303" t="s">
        <v>173</v>
      </c>
      <c r="C21" s="310" t="s">
        <v>94</v>
      </c>
      <c r="D21" s="309">
        <v>2000000</v>
      </c>
      <c r="E21" s="308">
        <v>0</v>
      </c>
      <c r="F21" s="299">
        <v>0</v>
      </c>
      <c r="G21" s="307">
        <v>0</v>
      </c>
      <c r="H21" s="308">
        <v>0</v>
      </c>
      <c r="I21" s="299">
        <v>0</v>
      </c>
      <c r="J21" s="307">
        <v>0</v>
      </c>
      <c r="K21" s="308">
        <v>0</v>
      </c>
      <c r="L21" s="299">
        <v>0</v>
      </c>
      <c r="M21" s="307">
        <v>0</v>
      </c>
      <c r="N21" s="377">
        <v>0</v>
      </c>
      <c r="O21" s="308">
        <v>0</v>
      </c>
      <c r="P21" s="299">
        <v>0</v>
      </c>
      <c r="Q21" s="307">
        <v>0</v>
      </c>
      <c r="R21" s="308">
        <v>0</v>
      </c>
      <c r="S21" s="299">
        <v>0</v>
      </c>
      <c r="T21" s="307">
        <v>0</v>
      </c>
      <c r="U21" s="308">
        <v>0</v>
      </c>
      <c r="V21" s="299">
        <v>0</v>
      </c>
      <c r="W21" s="307">
        <v>0</v>
      </c>
      <c r="X21" s="308">
        <v>0</v>
      </c>
      <c r="Y21" s="299">
        <v>0</v>
      </c>
      <c r="Z21" s="307">
        <v>0</v>
      </c>
      <c r="AA21" s="308">
        <v>0</v>
      </c>
      <c r="AB21" s="299">
        <v>0</v>
      </c>
      <c r="AC21" s="307">
        <v>0</v>
      </c>
      <c r="AD21" s="308">
        <v>2000000</v>
      </c>
      <c r="AE21" s="299">
        <v>0</v>
      </c>
      <c r="AF21" s="307">
        <v>0</v>
      </c>
      <c r="AG21" s="308">
        <v>0</v>
      </c>
      <c r="AH21" s="299">
        <v>0</v>
      </c>
      <c r="AI21" s="307">
        <v>0</v>
      </c>
      <c r="AJ21" s="308">
        <v>0</v>
      </c>
      <c r="AK21" s="299">
        <v>0</v>
      </c>
      <c r="AL21" s="307">
        <v>0</v>
      </c>
      <c r="AM21" s="308">
        <v>0</v>
      </c>
      <c r="AN21" s="299">
        <v>0</v>
      </c>
      <c r="AO21" s="307">
        <v>0</v>
      </c>
      <c r="AP21" s="120">
        <v>0</v>
      </c>
      <c r="AQ21" s="117">
        <v>0</v>
      </c>
      <c r="AR21" s="392">
        <v>0</v>
      </c>
      <c r="AS21" s="260"/>
    </row>
    <row r="22" spans="1:45" x14ac:dyDescent="0.2">
      <c r="A22" s="197" t="s">
        <v>193</v>
      </c>
      <c r="B22" s="303" t="s">
        <v>174</v>
      </c>
      <c r="C22" s="310" t="s">
        <v>94</v>
      </c>
      <c r="D22" s="309">
        <v>1350000</v>
      </c>
      <c r="E22" s="308">
        <v>0</v>
      </c>
      <c r="F22" s="299">
        <v>0</v>
      </c>
      <c r="G22" s="307">
        <v>0</v>
      </c>
      <c r="H22" s="308">
        <v>0</v>
      </c>
      <c r="I22" s="299">
        <v>0</v>
      </c>
      <c r="J22" s="307">
        <v>0</v>
      </c>
      <c r="K22" s="308">
        <v>0</v>
      </c>
      <c r="L22" s="299">
        <v>0</v>
      </c>
      <c r="M22" s="307">
        <v>0</v>
      </c>
      <c r="N22" s="377">
        <v>0</v>
      </c>
      <c r="O22" s="308">
        <v>0</v>
      </c>
      <c r="P22" s="299">
        <v>0</v>
      </c>
      <c r="Q22" s="307">
        <v>0</v>
      </c>
      <c r="R22" s="308">
        <v>0</v>
      </c>
      <c r="S22" s="299">
        <v>0</v>
      </c>
      <c r="T22" s="307">
        <v>0</v>
      </c>
      <c r="U22" s="308">
        <v>0</v>
      </c>
      <c r="V22" s="299">
        <v>0</v>
      </c>
      <c r="W22" s="307">
        <v>0</v>
      </c>
      <c r="X22" s="308">
        <v>0</v>
      </c>
      <c r="Y22" s="299">
        <v>0</v>
      </c>
      <c r="Z22" s="307">
        <v>0</v>
      </c>
      <c r="AA22" s="308">
        <v>0</v>
      </c>
      <c r="AB22" s="299">
        <v>0</v>
      </c>
      <c r="AC22" s="307">
        <v>0</v>
      </c>
      <c r="AD22" s="308">
        <v>0</v>
      </c>
      <c r="AE22" s="299">
        <v>0</v>
      </c>
      <c r="AF22" s="307">
        <v>0</v>
      </c>
      <c r="AG22" s="308">
        <v>1350000</v>
      </c>
      <c r="AH22" s="299">
        <v>0</v>
      </c>
      <c r="AI22" s="307">
        <v>0</v>
      </c>
      <c r="AJ22" s="308">
        <v>0</v>
      </c>
      <c r="AK22" s="299">
        <v>0</v>
      </c>
      <c r="AL22" s="307">
        <v>0</v>
      </c>
      <c r="AM22" s="308">
        <v>0</v>
      </c>
      <c r="AN22" s="299">
        <v>0</v>
      </c>
      <c r="AO22" s="307">
        <v>0</v>
      </c>
      <c r="AP22" s="120">
        <v>0</v>
      </c>
      <c r="AQ22" s="117">
        <v>0</v>
      </c>
      <c r="AR22" s="392">
        <v>0</v>
      </c>
      <c r="AS22" s="260"/>
    </row>
    <row r="23" spans="1:45" x14ac:dyDescent="0.2">
      <c r="A23" s="197" t="s">
        <v>194</v>
      </c>
      <c r="B23" s="303" t="s">
        <v>175</v>
      </c>
      <c r="C23" s="310" t="s">
        <v>94</v>
      </c>
      <c r="D23" s="309">
        <v>280000</v>
      </c>
      <c r="E23" s="308">
        <v>0</v>
      </c>
      <c r="F23" s="299">
        <v>0</v>
      </c>
      <c r="G23" s="307">
        <v>0</v>
      </c>
      <c r="H23" s="308">
        <v>0</v>
      </c>
      <c r="I23" s="299">
        <v>0</v>
      </c>
      <c r="J23" s="307">
        <v>0</v>
      </c>
      <c r="K23" s="308">
        <v>0</v>
      </c>
      <c r="L23" s="299">
        <v>0</v>
      </c>
      <c r="M23" s="307">
        <v>0</v>
      </c>
      <c r="N23" s="377">
        <v>0</v>
      </c>
      <c r="O23" s="308">
        <v>0</v>
      </c>
      <c r="P23" s="299">
        <v>0</v>
      </c>
      <c r="Q23" s="307">
        <v>0</v>
      </c>
      <c r="R23" s="308">
        <v>0</v>
      </c>
      <c r="S23" s="299">
        <v>0</v>
      </c>
      <c r="T23" s="307">
        <v>0</v>
      </c>
      <c r="U23" s="308">
        <v>0</v>
      </c>
      <c r="V23" s="299">
        <v>0</v>
      </c>
      <c r="W23" s="307">
        <v>0</v>
      </c>
      <c r="X23" s="308">
        <v>0</v>
      </c>
      <c r="Y23" s="299">
        <v>0</v>
      </c>
      <c r="Z23" s="307">
        <v>0</v>
      </c>
      <c r="AA23" s="308">
        <v>0</v>
      </c>
      <c r="AB23" s="299">
        <v>0</v>
      </c>
      <c r="AC23" s="307">
        <v>0</v>
      </c>
      <c r="AD23" s="308">
        <v>0</v>
      </c>
      <c r="AE23" s="299">
        <v>0</v>
      </c>
      <c r="AF23" s="307">
        <v>0</v>
      </c>
      <c r="AG23" s="308">
        <v>280000</v>
      </c>
      <c r="AH23" s="299">
        <v>0</v>
      </c>
      <c r="AI23" s="307">
        <v>0</v>
      </c>
      <c r="AJ23" s="308">
        <v>0</v>
      </c>
      <c r="AK23" s="299">
        <v>0</v>
      </c>
      <c r="AL23" s="307">
        <v>0</v>
      </c>
      <c r="AM23" s="308">
        <v>0</v>
      </c>
      <c r="AN23" s="299">
        <v>0</v>
      </c>
      <c r="AO23" s="307">
        <v>0</v>
      </c>
      <c r="AP23" s="120">
        <v>0</v>
      </c>
      <c r="AQ23" s="117">
        <v>0</v>
      </c>
      <c r="AR23" s="392">
        <v>0</v>
      </c>
      <c r="AS23" s="260"/>
    </row>
    <row r="24" spans="1:45" x14ac:dyDescent="0.2">
      <c r="A24" s="197" t="s">
        <v>195</v>
      </c>
      <c r="B24" s="303" t="s">
        <v>176</v>
      </c>
      <c r="C24" s="310" t="s">
        <v>94</v>
      </c>
      <c r="D24" s="309">
        <v>1200000</v>
      </c>
      <c r="E24" s="308">
        <v>0</v>
      </c>
      <c r="F24" s="299">
        <v>0</v>
      </c>
      <c r="G24" s="307">
        <v>0</v>
      </c>
      <c r="H24" s="308">
        <v>0</v>
      </c>
      <c r="I24" s="299">
        <v>0</v>
      </c>
      <c r="J24" s="307">
        <v>0</v>
      </c>
      <c r="K24" s="308">
        <v>0</v>
      </c>
      <c r="L24" s="299">
        <v>0</v>
      </c>
      <c r="M24" s="307">
        <v>0</v>
      </c>
      <c r="N24" s="376">
        <v>0</v>
      </c>
      <c r="O24" s="308">
        <v>0</v>
      </c>
      <c r="P24" s="299">
        <v>0</v>
      </c>
      <c r="Q24" s="307">
        <v>0</v>
      </c>
      <c r="R24" s="308">
        <v>0</v>
      </c>
      <c r="S24" s="299">
        <v>0</v>
      </c>
      <c r="T24" s="307">
        <v>0</v>
      </c>
      <c r="U24" s="308">
        <v>0</v>
      </c>
      <c r="V24" s="299">
        <v>0</v>
      </c>
      <c r="W24" s="307">
        <v>0</v>
      </c>
      <c r="X24" s="308">
        <v>0</v>
      </c>
      <c r="Y24" s="299">
        <v>0</v>
      </c>
      <c r="Z24" s="307">
        <v>0</v>
      </c>
      <c r="AA24" s="308">
        <v>0</v>
      </c>
      <c r="AB24" s="299">
        <v>0</v>
      </c>
      <c r="AC24" s="307">
        <v>0</v>
      </c>
      <c r="AD24" s="308">
        <v>0</v>
      </c>
      <c r="AE24" s="299">
        <v>0</v>
      </c>
      <c r="AF24" s="307">
        <v>0</v>
      </c>
      <c r="AG24" s="308">
        <v>0</v>
      </c>
      <c r="AH24" s="299">
        <v>0</v>
      </c>
      <c r="AI24" s="307">
        <v>0</v>
      </c>
      <c r="AJ24" s="308">
        <v>1200000</v>
      </c>
      <c r="AK24" s="299">
        <v>0</v>
      </c>
      <c r="AL24" s="307">
        <v>0</v>
      </c>
      <c r="AM24" s="308">
        <v>0</v>
      </c>
      <c r="AN24" s="299">
        <v>0</v>
      </c>
      <c r="AO24" s="307">
        <v>0</v>
      </c>
      <c r="AP24" s="120">
        <v>0</v>
      </c>
      <c r="AQ24" s="117">
        <v>0</v>
      </c>
      <c r="AR24" s="392">
        <v>0</v>
      </c>
      <c r="AS24" s="260"/>
    </row>
    <row r="25" spans="1:45" x14ac:dyDescent="0.2">
      <c r="A25" s="197" t="s">
        <v>196</v>
      </c>
      <c r="B25" s="303" t="s">
        <v>177</v>
      </c>
      <c r="C25" s="310" t="s">
        <v>94</v>
      </c>
      <c r="D25" s="309">
        <v>1000000</v>
      </c>
      <c r="E25" s="308">
        <v>0</v>
      </c>
      <c r="F25" s="299">
        <v>0</v>
      </c>
      <c r="G25" s="307">
        <v>0</v>
      </c>
      <c r="H25" s="308">
        <v>0</v>
      </c>
      <c r="I25" s="299">
        <v>0</v>
      </c>
      <c r="J25" s="307">
        <v>0</v>
      </c>
      <c r="K25" s="308">
        <v>0</v>
      </c>
      <c r="L25" s="299">
        <v>0</v>
      </c>
      <c r="M25" s="307">
        <v>0</v>
      </c>
      <c r="N25" s="376">
        <v>0</v>
      </c>
      <c r="O25" s="308">
        <v>0</v>
      </c>
      <c r="P25" s="299">
        <v>0</v>
      </c>
      <c r="Q25" s="307">
        <v>0</v>
      </c>
      <c r="R25" s="308">
        <v>0</v>
      </c>
      <c r="S25" s="299">
        <v>0</v>
      </c>
      <c r="T25" s="307">
        <v>0</v>
      </c>
      <c r="U25" s="308">
        <v>0</v>
      </c>
      <c r="V25" s="299">
        <v>0</v>
      </c>
      <c r="W25" s="307">
        <v>0</v>
      </c>
      <c r="X25" s="308">
        <v>0</v>
      </c>
      <c r="Y25" s="299">
        <v>0</v>
      </c>
      <c r="Z25" s="307">
        <v>0</v>
      </c>
      <c r="AA25" s="308">
        <v>0</v>
      </c>
      <c r="AB25" s="299">
        <v>0</v>
      </c>
      <c r="AC25" s="307">
        <v>0</v>
      </c>
      <c r="AD25" s="308">
        <v>0</v>
      </c>
      <c r="AE25" s="299">
        <v>0</v>
      </c>
      <c r="AF25" s="307">
        <v>0</v>
      </c>
      <c r="AG25" s="308">
        <v>0</v>
      </c>
      <c r="AH25" s="299">
        <v>0</v>
      </c>
      <c r="AI25" s="307">
        <v>0</v>
      </c>
      <c r="AJ25" s="308">
        <v>1000000</v>
      </c>
      <c r="AK25" s="299">
        <v>0</v>
      </c>
      <c r="AL25" s="307">
        <v>0</v>
      </c>
      <c r="AM25" s="308">
        <v>0</v>
      </c>
      <c r="AN25" s="299">
        <v>0</v>
      </c>
      <c r="AO25" s="307">
        <v>0</v>
      </c>
      <c r="AP25" s="120">
        <v>0</v>
      </c>
      <c r="AQ25" s="117">
        <v>0</v>
      </c>
      <c r="AR25" s="392">
        <v>0</v>
      </c>
      <c r="AS25" s="260"/>
    </row>
    <row r="26" spans="1:45" x14ac:dyDescent="0.2">
      <c r="A26" s="197" t="s">
        <v>197</v>
      </c>
      <c r="B26" s="303" t="s">
        <v>178</v>
      </c>
      <c r="C26" s="310" t="s">
        <v>94</v>
      </c>
      <c r="D26" s="309">
        <v>2081700</v>
      </c>
      <c r="E26" s="308">
        <v>0</v>
      </c>
      <c r="F26" s="299">
        <v>0</v>
      </c>
      <c r="G26" s="307">
        <v>0</v>
      </c>
      <c r="H26" s="308">
        <v>0</v>
      </c>
      <c r="I26" s="299">
        <v>0</v>
      </c>
      <c r="J26" s="307">
        <v>0</v>
      </c>
      <c r="K26" s="308">
        <v>0</v>
      </c>
      <c r="L26" s="299">
        <v>0</v>
      </c>
      <c r="M26" s="307">
        <v>0</v>
      </c>
      <c r="N26" s="377">
        <v>0</v>
      </c>
      <c r="O26" s="308">
        <v>0</v>
      </c>
      <c r="P26" s="299">
        <v>0</v>
      </c>
      <c r="Q26" s="307">
        <v>0</v>
      </c>
      <c r="R26" s="308">
        <v>0</v>
      </c>
      <c r="S26" s="299">
        <v>0</v>
      </c>
      <c r="T26" s="307">
        <v>0</v>
      </c>
      <c r="U26" s="308">
        <v>0</v>
      </c>
      <c r="V26" s="299">
        <v>0</v>
      </c>
      <c r="W26" s="307">
        <v>0</v>
      </c>
      <c r="X26" s="308">
        <v>0</v>
      </c>
      <c r="Y26" s="299">
        <v>0</v>
      </c>
      <c r="Z26" s="307">
        <v>0</v>
      </c>
      <c r="AA26" s="308">
        <v>0</v>
      </c>
      <c r="AB26" s="299">
        <v>0</v>
      </c>
      <c r="AC26" s="307">
        <v>0</v>
      </c>
      <c r="AD26" s="308">
        <v>0</v>
      </c>
      <c r="AE26" s="299">
        <v>0</v>
      </c>
      <c r="AF26" s="307">
        <v>0</v>
      </c>
      <c r="AG26" s="308">
        <v>0</v>
      </c>
      <c r="AH26" s="299">
        <v>0</v>
      </c>
      <c r="AI26" s="307">
        <v>0</v>
      </c>
      <c r="AJ26" s="308">
        <v>0</v>
      </c>
      <c r="AK26" s="299">
        <v>0</v>
      </c>
      <c r="AL26" s="307">
        <v>0</v>
      </c>
      <c r="AM26" s="308">
        <v>2081700</v>
      </c>
      <c r="AN26" s="299">
        <v>0</v>
      </c>
      <c r="AO26" s="307">
        <v>0</v>
      </c>
      <c r="AP26" s="120">
        <v>0</v>
      </c>
      <c r="AQ26" s="117">
        <v>0</v>
      </c>
      <c r="AR26" s="392">
        <v>0</v>
      </c>
      <c r="AS26" s="260"/>
    </row>
    <row r="27" spans="1:45" x14ac:dyDescent="0.2">
      <c r="A27" s="197" t="s">
        <v>198</v>
      </c>
      <c r="B27" s="303" t="s">
        <v>179</v>
      </c>
      <c r="C27" s="310" t="s">
        <v>94</v>
      </c>
      <c r="D27" s="309">
        <v>455000</v>
      </c>
      <c r="E27" s="308">
        <v>0</v>
      </c>
      <c r="F27" s="299">
        <v>0</v>
      </c>
      <c r="G27" s="307">
        <v>0</v>
      </c>
      <c r="H27" s="308">
        <v>0</v>
      </c>
      <c r="I27" s="299">
        <v>0</v>
      </c>
      <c r="J27" s="307">
        <v>0</v>
      </c>
      <c r="K27" s="308">
        <v>0</v>
      </c>
      <c r="L27" s="299">
        <v>0</v>
      </c>
      <c r="M27" s="307">
        <v>0</v>
      </c>
      <c r="N27" s="377">
        <v>0</v>
      </c>
      <c r="O27" s="308">
        <v>0</v>
      </c>
      <c r="P27" s="299">
        <v>0</v>
      </c>
      <c r="Q27" s="307">
        <v>0</v>
      </c>
      <c r="R27" s="308">
        <v>0</v>
      </c>
      <c r="S27" s="299">
        <v>0</v>
      </c>
      <c r="T27" s="307">
        <v>0</v>
      </c>
      <c r="U27" s="308">
        <v>0</v>
      </c>
      <c r="V27" s="299">
        <v>0</v>
      </c>
      <c r="W27" s="307">
        <v>0</v>
      </c>
      <c r="X27" s="308">
        <v>0</v>
      </c>
      <c r="Y27" s="299">
        <v>0</v>
      </c>
      <c r="Z27" s="307">
        <v>0</v>
      </c>
      <c r="AA27" s="308">
        <v>0</v>
      </c>
      <c r="AB27" s="299">
        <v>0</v>
      </c>
      <c r="AC27" s="307">
        <v>0</v>
      </c>
      <c r="AD27" s="308">
        <v>0</v>
      </c>
      <c r="AE27" s="299">
        <v>0</v>
      </c>
      <c r="AF27" s="307">
        <v>0</v>
      </c>
      <c r="AG27" s="308">
        <v>0</v>
      </c>
      <c r="AH27" s="299">
        <v>0</v>
      </c>
      <c r="AI27" s="307">
        <v>0</v>
      </c>
      <c r="AJ27" s="308">
        <v>0</v>
      </c>
      <c r="AK27" s="299">
        <v>0</v>
      </c>
      <c r="AL27" s="307">
        <v>0</v>
      </c>
      <c r="AM27" s="308">
        <v>455000</v>
      </c>
      <c r="AN27" s="299">
        <v>0</v>
      </c>
      <c r="AO27" s="307">
        <v>0</v>
      </c>
      <c r="AP27" s="120">
        <v>0</v>
      </c>
      <c r="AQ27" s="117">
        <v>0</v>
      </c>
      <c r="AR27" s="392">
        <v>0</v>
      </c>
      <c r="AS27" s="260"/>
    </row>
    <row r="28" spans="1:45" x14ac:dyDescent="0.2">
      <c r="A28" s="197" t="s">
        <v>199</v>
      </c>
      <c r="B28" s="303" t="s">
        <v>180</v>
      </c>
      <c r="C28" s="310" t="s">
        <v>94</v>
      </c>
      <c r="D28" s="309">
        <v>455000</v>
      </c>
      <c r="E28" s="308">
        <v>0</v>
      </c>
      <c r="F28" s="299">
        <v>0</v>
      </c>
      <c r="G28" s="307">
        <v>0</v>
      </c>
      <c r="H28" s="308">
        <v>0</v>
      </c>
      <c r="I28" s="299">
        <v>0</v>
      </c>
      <c r="J28" s="307">
        <v>0</v>
      </c>
      <c r="K28" s="308">
        <v>0</v>
      </c>
      <c r="L28" s="299">
        <v>0</v>
      </c>
      <c r="M28" s="307">
        <v>0</v>
      </c>
      <c r="N28" s="377">
        <v>0</v>
      </c>
      <c r="O28" s="308">
        <v>0</v>
      </c>
      <c r="P28" s="299">
        <v>0</v>
      </c>
      <c r="Q28" s="307">
        <v>0</v>
      </c>
      <c r="R28" s="308">
        <v>0</v>
      </c>
      <c r="S28" s="299">
        <v>0</v>
      </c>
      <c r="T28" s="307">
        <v>0</v>
      </c>
      <c r="U28" s="308">
        <v>0</v>
      </c>
      <c r="V28" s="299">
        <v>0</v>
      </c>
      <c r="W28" s="307">
        <v>0</v>
      </c>
      <c r="X28" s="308">
        <v>0</v>
      </c>
      <c r="Y28" s="299">
        <v>0</v>
      </c>
      <c r="Z28" s="307">
        <v>0</v>
      </c>
      <c r="AA28" s="308">
        <v>0</v>
      </c>
      <c r="AB28" s="299">
        <v>0</v>
      </c>
      <c r="AC28" s="307">
        <v>0</v>
      </c>
      <c r="AD28" s="308">
        <v>0</v>
      </c>
      <c r="AE28" s="299">
        <v>0</v>
      </c>
      <c r="AF28" s="307">
        <v>0</v>
      </c>
      <c r="AG28" s="308">
        <v>0</v>
      </c>
      <c r="AH28" s="299">
        <v>0</v>
      </c>
      <c r="AI28" s="307">
        <v>0</v>
      </c>
      <c r="AJ28" s="308">
        <v>0</v>
      </c>
      <c r="AK28" s="299">
        <v>0</v>
      </c>
      <c r="AL28" s="307">
        <v>0</v>
      </c>
      <c r="AM28" s="308">
        <v>455000</v>
      </c>
      <c r="AN28" s="299">
        <v>0</v>
      </c>
      <c r="AO28" s="307">
        <v>0</v>
      </c>
      <c r="AP28" s="120">
        <v>0</v>
      </c>
      <c r="AQ28" s="117">
        <v>0</v>
      </c>
      <c r="AR28" s="392">
        <v>0</v>
      </c>
      <c r="AS28" s="260"/>
    </row>
    <row r="29" spans="1:45" x14ac:dyDescent="0.2">
      <c r="A29" s="197" t="s">
        <v>200</v>
      </c>
      <c r="B29" s="303" t="s">
        <v>181</v>
      </c>
      <c r="C29" s="310" t="s">
        <v>94</v>
      </c>
      <c r="D29" s="309">
        <v>2236500</v>
      </c>
      <c r="E29" s="308">
        <v>0</v>
      </c>
      <c r="F29" s="299">
        <v>0</v>
      </c>
      <c r="G29" s="307">
        <v>0</v>
      </c>
      <c r="H29" s="308">
        <v>0</v>
      </c>
      <c r="I29" s="299">
        <v>0</v>
      </c>
      <c r="J29" s="307">
        <v>0</v>
      </c>
      <c r="K29" s="308">
        <v>0</v>
      </c>
      <c r="L29" s="299">
        <v>0</v>
      </c>
      <c r="M29" s="307">
        <v>0</v>
      </c>
      <c r="N29" s="377">
        <v>0</v>
      </c>
      <c r="O29" s="308">
        <v>0</v>
      </c>
      <c r="P29" s="299">
        <v>0</v>
      </c>
      <c r="Q29" s="307">
        <v>0</v>
      </c>
      <c r="R29" s="308">
        <v>0</v>
      </c>
      <c r="S29" s="299">
        <v>0</v>
      </c>
      <c r="T29" s="307">
        <v>0</v>
      </c>
      <c r="U29" s="308">
        <v>0</v>
      </c>
      <c r="V29" s="299">
        <v>0</v>
      </c>
      <c r="W29" s="307">
        <v>0</v>
      </c>
      <c r="X29" s="308">
        <v>0</v>
      </c>
      <c r="Y29" s="299">
        <v>0</v>
      </c>
      <c r="Z29" s="307">
        <v>0</v>
      </c>
      <c r="AA29" s="308">
        <v>0</v>
      </c>
      <c r="AB29" s="299">
        <v>0</v>
      </c>
      <c r="AC29" s="307">
        <v>0</v>
      </c>
      <c r="AD29" s="308">
        <v>0</v>
      </c>
      <c r="AE29" s="299">
        <v>0</v>
      </c>
      <c r="AF29" s="307">
        <v>0</v>
      </c>
      <c r="AG29" s="308">
        <v>0</v>
      </c>
      <c r="AH29" s="299">
        <v>0</v>
      </c>
      <c r="AI29" s="307">
        <v>0</v>
      </c>
      <c r="AJ29" s="308">
        <v>0</v>
      </c>
      <c r="AK29" s="299">
        <v>0</v>
      </c>
      <c r="AL29" s="307">
        <v>0</v>
      </c>
      <c r="AM29" s="308">
        <v>2236500</v>
      </c>
      <c r="AN29" s="299">
        <v>0</v>
      </c>
      <c r="AO29" s="307">
        <v>0</v>
      </c>
      <c r="AP29" s="120">
        <v>0</v>
      </c>
      <c r="AQ29" s="117">
        <v>0</v>
      </c>
      <c r="AR29" s="392">
        <v>0</v>
      </c>
      <c r="AS29" s="260"/>
    </row>
    <row r="30" spans="1:45" x14ac:dyDescent="0.2">
      <c r="A30" s="391" t="s">
        <v>222</v>
      </c>
      <c r="B30" s="303" t="s">
        <v>223</v>
      </c>
      <c r="C30" s="310" t="s">
        <v>94</v>
      </c>
      <c r="D30" s="309">
        <v>1378840</v>
      </c>
      <c r="E30" s="308">
        <v>0</v>
      </c>
      <c r="F30" s="299">
        <v>0</v>
      </c>
      <c r="G30" s="307">
        <v>0</v>
      </c>
      <c r="H30" s="308">
        <v>0</v>
      </c>
      <c r="I30" s="299">
        <v>0</v>
      </c>
      <c r="J30" s="307">
        <v>0</v>
      </c>
      <c r="K30" s="308">
        <v>0</v>
      </c>
      <c r="L30" s="299">
        <v>0</v>
      </c>
      <c r="M30" s="307">
        <v>0</v>
      </c>
      <c r="N30" s="377">
        <v>0</v>
      </c>
      <c r="O30" s="308">
        <v>0</v>
      </c>
      <c r="P30" s="299">
        <v>0</v>
      </c>
      <c r="Q30" s="307">
        <v>0</v>
      </c>
      <c r="R30" s="308">
        <v>0</v>
      </c>
      <c r="S30" s="299">
        <v>0</v>
      </c>
      <c r="T30" s="307">
        <v>0</v>
      </c>
      <c r="U30" s="308">
        <v>0</v>
      </c>
      <c r="V30" s="299">
        <v>0</v>
      </c>
      <c r="W30" s="307">
        <v>0</v>
      </c>
      <c r="X30" s="308">
        <v>0</v>
      </c>
      <c r="Y30" s="299">
        <v>0</v>
      </c>
      <c r="Z30" s="307">
        <v>0</v>
      </c>
      <c r="AA30" s="308">
        <v>0</v>
      </c>
      <c r="AB30" s="299">
        <v>0</v>
      </c>
      <c r="AC30" s="307">
        <v>0</v>
      </c>
      <c r="AD30" s="308">
        <v>0</v>
      </c>
      <c r="AE30" s="299">
        <v>0</v>
      </c>
      <c r="AF30" s="307">
        <v>0</v>
      </c>
      <c r="AG30" s="308">
        <v>0</v>
      </c>
      <c r="AH30" s="299">
        <v>0</v>
      </c>
      <c r="AI30" s="307">
        <v>0</v>
      </c>
      <c r="AJ30" s="308">
        <v>1378840</v>
      </c>
      <c r="AK30" s="299">
        <v>0</v>
      </c>
      <c r="AL30" s="307">
        <v>0</v>
      </c>
      <c r="AM30" s="308">
        <v>0</v>
      </c>
      <c r="AN30" s="299">
        <v>0</v>
      </c>
      <c r="AO30" s="307">
        <v>0</v>
      </c>
      <c r="AP30" s="120">
        <v>0</v>
      </c>
      <c r="AQ30" s="117">
        <v>0</v>
      </c>
      <c r="AR30" s="392">
        <v>0</v>
      </c>
      <c r="AS30" s="260"/>
    </row>
    <row r="31" spans="1:45" s="13" customFormat="1" ht="15" x14ac:dyDescent="0.25">
      <c r="A31" s="99"/>
      <c r="B31" s="100" t="s">
        <v>0</v>
      </c>
      <c r="C31" s="305"/>
      <c r="D31" s="101"/>
      <c r="E31" s="102"/>
      <c r="F31" s="103"/>
      <c r="G31" s="104"/>
      <c r="H31" s="102"/>
      <c r="I31" s="103"/>
      <c r="J31" s="104"/>
      <c r="K31" s="102"/>
      <c r="L31" s="103"/>
      <c r="M31" s="104"/>
      <c r="N31" s="399"/>
      <c r="O31" s="398"/>
      <c r="P31" s="103"/>
      <c r="Q31" s="104"/>
      <c r="R31" s="102"/>
      <c r="S31" s="103"/>
      <c r="T31" s="104"/>
      <c r="U31" s="102"/>
      <c r="V31" s="103"/>
      <c r="W31" s="104"/>
      <c r="X31" s="102"/>
      <c r="Y31" s="103"/>
      <c r="Z31" s="104"/>
      <c r="AA31" s="102"/>
      <c r="AB31" s="103"/>
      <c r="AC31" s="104"/>
      <c r="AD31" s="102"/>
      <c r="AE31" s="103"/>
      <c r="AF31" s="104"/>
      <c r="AG31" s="102"/>
      <c r="AH31" s="103"/>
      <c r="AI31" s="104"/>
      <c r="AJ31" s="102"/>
      <c r="AK31" s="103"/>
      <c r="AL31" s="104"/>
      <c r="AM31" s="102"/>
      <c r="AN31" s="103"/>
      <c r="AO31" s="104"/>
      <c r="AP31" s="112"/>
      <c r="AQ31" s="112"/>
      <c r="AR31" s="393"/>
      <c r="AS31" s="260"/>
    </row>
    <row r="32" spans="1:45" x14ac:dyDescent="0.2">
      <c r="A32" s="304" t="s">
        <v>95</v>
      </c>
      <c r="B32" s="303" t="s">
        <v>96</v>
      </c>
      <c r="C32" s="302" t="s">
        <v>95</v>
      </c>
      <c r="D32" s="301">
        <v>415692</v>
      </c>
      <c r="E32" s="300">
        <v>34641</v>
      </c>
      <c r="F32" s="299">
        <v>34641</v>
      </c>
      <c r="G32" s="292">
        <v>34641</v>
      </c>
      <c r="H32" s="300">
        <v>34641</v>
      </c>
      <c r="I32" s="299">
        <v>34641</v>
      </c>
      <c r="J32" s="292">
        <v>34641</v>
      </c>
      <c r="K32" s="300">
        <v>34641</v>
      </c>
      <c r="L32" s="299">
        <v>34641</v>
      </c>
      <c r="M32" s="292">
        <v>34641</v>
      </c>
      <c r="N32" s="377">
        <v>0</v>
      </c>
      <c r="O32" s="300">
        <v>34641</v>
      </c>
      <c r="P32" s="299">
        <v>34641</v>
      </c>
      <c r="Q32" s="292">
        <v>34641</v>
      </c>
      <c r="R32" s="300">
        <v>34641</v>
      </c>
      <c r="S32" s="299">
        <v>34641</v>
      </c>
      <c r="T32" s="292">
        <v>34641</v>
      </c>
      <c r="U32" s="300">
        <v>34641</v>
      </c>
      <c r="V32" s="299">
        <v>0</v>
      </c>
      <c r="W32" s="292">
        <v>0</v>
      </c>
      <c r="X32" s="300">
        <v>34641</v>
      </c>
      <c r="Y32" s="299">
        <v>0</v>
      </c>
      <c r="Z32" s="292">
        <v>0</v>
      </c>
      <c r="AA32" s="300">
        <v>34641</v>
      </c>
      <c r="AB32" s="299">
        <v>0</v>
      </c>
      <c r="AC32" s="292">
        <v>0</v>
      </c>
      <c r="AD32" s="300">
        <v>34641</v>
      </c>
      <c r="AE32" s="299">
        <v>0</v>
      </c>
      <c r="AF32" s="292">
        <v>0</v>
      </c>
      <c r="AG32" s="300">
        <v>34641</v>
      </c>
      <c r="AH32" s="299">
        <v>0</v>
      </c>
      <c r="AI32" s="292">
        <v>0</v>
      </c>
      <c r="AJ32" s="300">
        <v>34641</v>
      </c>
      <c r="AK32" s="299">
        <v>0</v>
      </c>
      <c r="AL32" s="292">
        <v>0</v>
      </c>
      <c r="AM32" s="300">
        <v>34641</v>
      </c>
      <c r="AN32" s="299">
        <v>0</v>
      </c>
      <c r="AO32" s="292">
        <v>0</v>
      </c>
      <c r="AP32" s="120">
        <v>0</v>
      </c>
      <c r="AQ32" s="118">
        <v>0</v>
      </c>
      <c r="AR32" s="394">
        <v>173205</v>
      </c>
      <c r="AS32" s="260"/>
    </row>
    <row r="33" spans="1:45" x14ac:dyDescent="0.2">
      <c r="A33" s="304" t="s">
        <v>95</v>
      </c>
      <c r="B33" s="303" t="s">
        <v>97</v>
      </c>
      <c r="C33" s="302" t="s">
        <v>95</v>
      </c>
      <c r="D33" s="301">
        <v>6849800</v>
      </c>
      <c r="E33" s="300">
        <v>554500</v>
      </c>
      <c r="F33" s="299">
        <v>554500</v>
      </c>
      <c r="G33" s="292">
        <v>554500</v>
      </c>
      <c r="H33" s="300">
        <v>572300</v>
      </c>
      <c r="I33" s="299">
        <v>572300</v>
      </c>
      <c r="J33" s="292">
        <v>572300</v>
      </c>
      <c r="K33" s="300">
        <v>572300</v>
      </c>
      <c r="L33" s="299">
        <v>572300</v>
      </c>
      <c r="M33" s="292">
        <v>572300</v>
      </c>
      <c r="N33" s="377">
        <v>0</v>
      </c>
      <c r="O33" s="300">
        <v>572300</v>
      </c>
      <c r="P33" s="299">
        <v>572300</v>
      </c>
      <c r="Q33" s="292">
        <v>572300</v>
      </c>
      <c r="R33" s="300">
        <v>572300</v>
      </c>
      <c r="S33" s="299">
        <v>572300</v>
      </c>
      <c r="T33" s="292">
        <v>572300</v>
      </c>
      <c r="U33" s="300">
        <v>572300</v>
      </c>
      <c r="V33" s="299">
        <v>0</v>
      </c>
      <c r="W33" s="292">
        <v>0</v>
      </c>
      <c r="X33" s="300">
        <v>572300</v>
      </c>
      <c r="Y33" s="299">
        <v>0</v>
      </c>
      <c r="Z33" s="292">
        <v>0</v>
      </c>
      <c r="AA33" s="300">
        <v>572300</v>
      </c>
      <c r="AB33" s="299">
        <v>0</v>
      </c>
      <c r="AC33" s="292">
        <v>0</v>
      </c>
      <c r="AD33" s="300">
        <v>572300</v>
      </c>
      <c r="AE33" s="299">
        <v>0</v>
      </c>
      <c r="AF33" s="292">
        <v>0</v>
      </c>
      <c r="AG33" s="300">
        <v>572300</v>
      </c>
      <c r="AH33" s="299">
        <v>0</v>
      </c>
      <c r="AI33" s="292">
        <v>0</v>
      </c>
      <c r="AJ33" s="300">
        <v>572300</v>
      </c>
      <c r="AK33" s="299">
        <v>0</v>
      </c>
      <c r="AL33" s="292">
        <v>0</v>
      </c>
      <c r="AM33" s="300">
        <v>572300</v>
      </c>
      <c r="AN33" s="299">
        <v>0</v>
      </c>
      <c r="AO33" s="292">
        <v>0</v>
      </c>
      <c r="AP33" s="120">
        <v>0</v>
      </c>
      <c r="AQ33" s="118">
        <v>0</v>
      </c>
      <c r="AR33" s="394">
        <v>2843700</v>
      </c>
      <c r="AS33" s="260"/>
    </row>
    <row r="34" spans="1:45" x14ac:dyDescent="0.2">
      <c r="A34" s="304" t="s">
        <v>95</v>
      </c>
      <c r="B34" s="303" t="s">
        <v>225</v>
      </c>
      <c r="C34" s="302" t="s">
        <v>95</v>
      </c>
      <c r="D34" s="301">
        <v>1406700</v>
      </c>
      <c r="E34" s="300">
        <v>109900</v>
      </c>
      <c r="F34" s="299">
        <v>109900</v>
      </c>
      <c r="G34" s="292">
        <v>109900</v>
      </c>
      <c r="H34" s="300">
        <v>113800</v>
      </c>
      <c r="I34" s="299">
        <v>113800</v>
      </c>
      <c r="J34" s="292">
        <v>113800</v>
      </c>
      <c r="K34" s="300">
        <v>113800</v>
      </c>
      <c r="L34" s="299">
        <v>113800</v>
      </c>
      <c r="M34" s="292">
        <v>113800</v>
      </c>
      <c r="N34" s="377">
        <v>0</v>
      </c>
      <c r="O34" s="300">
        <v>113800</v>
      </c>
      <c r="P34" s="299">
        <v>113800</v>
      </c>
      <c r="Q34" s="292">
        <v>113800</v>
      </c>
      <c r="R34" s="300">
        <v>113800</v>
      </c>
      <c r="S34" s="299">
        <v>113800</v>
      </c>
      <c r="T34" s="292">
        <v>113800</v>
      </c>
      <c r="U34" s="300">
        <v>109670</v>
      </c>
      <c r="V34" s="299">
        <v>0</v>
      </c>
      <c r="W34" s="292">
        <v>0</v>
      </c>
      <c r="X34" s="300">
        <v>109670</v>
      </c>
      <c r="Y34" s="299">
        <v>0</v>
      </c>
      <c r="Z34" s="292">
        <v>0</v>
      </c>
      <c r="AA34" s="300">
        <v>118670</v>
      </c>
      <c r="AB34" s="299">
        <v>0</v>
      </c>
      <c r="AC34" s="292">
        <v>0</v>
      </c>
      <c r="AD34" s="300">
        <v>118670</v>
      </c>
      <c r="AE34" s="299">
        <v>0</v>
      </c>
      <c r="AF34" s="292">
        <v>0</v>
      </c>
      <c r="AG34" s="300">
        <v>118670</v>
      </c>
      <c r="AH34" s="299">
        <v>0</v>
      </c>
      <c r="AI34" s="292">
        <v>0</v>
      </c>
      <c r="AJ34" s="300">
        <v>118670</v>
      </c>
      <c r="AK34" s="299">
        <v>0</v>
      </c>
      <c r="AL34" s="292">
        <v>0</v>
      </c>
      <c r="AM34" s="300">
        <v>118670</v>
      </c>
      <c r="AN34" s="299">
        <v>0</v>
      </c>
      <c r="AO34" s="292">
        <v>0</v>
      </c>
      <c r="AP34" s="120">
        <v>0</v>
      </c>
      <c r="AQ34" s="118">
        <v>0</v>
      </c>
      <c r="AR34" s="394">
        <v>565100</v>
      </c>
      <c r="AS34" s="260"/>
    </row>
    <row r="35" spans="1:45" ht="13.5" customHeight="1" x14ac:dyDescent="0.2">
      <c r="A35" s="304" t="s">
        <v>95</v>
      </c>
      <c r="B35" s="303" t="s">
        <v>98</v>
      </c>
      <c r="C35" s="302" t="s">
        <v>95</v>
      </c>
      <c r="D35" s="301">
        <v>749650</v>
      </c>
      <c r="E35" s="300">
        <v>187412</v>
      </c>
      <c r="F35" s="299">
        <v>187412</v>
      </c>
      <c r="G35" s="292">
        <v>187412</v>
      </c>
      <c r="H35" s="300">
        <v>0</v>
      </c>
      <c r="I35" s="299">
        <v>0</v>
      </c>
      <c r="J35" s="292">
        <v>0</v>
      </c>
      <c r="K35" s="300">
        <v>0</v>
      </c>
      <c r="L35" s="299">
        <v>0</v>
      </c>
      <c r="M35" s="292">
        <v>0</v>
      </c>
      <c r="N35" s="377">
        <v>0</v>
      </c>
      <c r="O35" s="300">
        <v>187412</v>
      </c>
      <c r="P35" s="299">
        <v>187412</v>
      </c>
      <c r="Q35" s="292">
        <v>187412</v>
      </c>
      <c r="R35" s="300">
        <v>0</v>
      </c>
      <c r="S35" s="299">
        <v>0</v>
      </c>
      <c r="T35" s="292">
        <v>0</v>
      </c>
      <c r="U35" s="300">
        <v>0</v>
      </c>
      <c r="V35" s="299">
        <v>0</v>
      </c>
      <c r="W35" s="292">
        <v>0</v>
      </c>
      <c r="X35" s="300">
        <v>187412</v>
      </c>
      <c r="Y35" s="299">
        <v>0</v>
      </c>
      <c r="Z35" s="292">
        <v>0</v>
      </c>
      <c r="AA35" s="300">
        <v>0</v>
      </c>
      <c r="AB35" s="299">
        <v>0</v>
      </c>
      <c r="AC35" s="292">
        <v>0</v>
      </c>
      <c r="AD35" s="300">
        <v>0</v>
      </c>
      <c r="AE35" s="299">
        <v>0</v>
      </c>
      <c r="AF35" s="292">
        <v>0</v>
      </c>
      <c r="AG35" s="300">
        <v>187414</v>
      </c>
      <c r="AH35" s="299">
        <v>0</v>
      </c>
      <c r="AI35" s="292">
        <v>0</v>
      </c>
      <c r="AJ35" s="300">
        <v>0</v>
      </c>
      <c r="AK35" s="299">
        <v>0</v>
      </c>
      <c r="AL35" s="292">
        <v>0</v>
      </c>
      <c r="AM35" s="300">
        <v>0</v>
      </c>
      <c r="AN35" s="299">
        <v>0</v>
      </c>
      <c r="AO35" s="292">
        <v>0</v>
      </c>
      <c r="AP35" s="120">
        <v>0</v>
      </c>
      <c r="AQ35" s="118">
        <v>0</v>
      </c>
      <c r="AR35" s="394">
        <v>374824</v>
      </c>
      <c r="AS35" s="260"/>
    </row>
    <row r="36" spans="1:45" x14ac:dyDescent="0.2">
      <c r="A36" s="304" t="s">
        <v>95</v>
      </c>
      <c r="B36" s="303" t="s">
        <v>99</v>
      </c>
      <c r="C36" s="302" t="s">
        <v>95</v>
      </c>
      <c r="D36" s="301">
        <v>46381</v>
      </c>
      <c r="E36" s="300">
        <v>46381</v>
      </c>
      <c r="F36" s="299">
        <v>46381</v>
      </c>
      <c r="G36" s="292">
        <v>46381</v>
      </c>
      <c r="H36" s="300">
        <v>0</v>
      </c>
      <c r="I36" s="299">
        <v>0</v>
      </c>
      <c r="J36" s="292">
        <v>0</v>
      </c>
      <c r="K36" s="300">
        <v>0</v>
      </c>
      <c r="L36" s="299">
        <v>0</v>
      </c>
      <c r="M36" s="292">
        <v>0</v>
      </c>
      <c r="N36" s="377">
        <v>0</v>
      </c>
      <c r="O36" s="300">
        <v>0</v>
      </c>
      <c r="P36" s="299">
        <v>0</v>
      </c>
      <c r="Q36" s="292">
        <v>0</v>
      </c>
      <c r="R36" s="300">
        <v>0</v>
      </c>
      <c r="S36" s="299">
        <v>0</v>
      </c>
      <c r="T36" s="292">
        <v>0</v>
      </c>
      <c r="U36" s="300">
        <v>0</v>
      </c>
      <c r="V36" s="299">
        <v>0</v>
      </c>
      <c r="W36" s="292">
        <v>0</v>
      </c>
      <c r="X36" s="300">
        <v>0</v>
      </c>
      <c r="Y36" s="299">
        <v>0</v>
      </c>
      <c r="Z36" s="292">
        <v>0</v>
      </c>
      <c r="AA36" s="300">
        <v>0</v>
      </c>
      <c r="AB36" s="299">
        <v>0</v>
      </c>
      <c r="AC36" s="292">
        <v>0</v>
      </c>
      <c r="AD36" s="300">
        <v>0</v>
      </c>
      <c r="AE36" s="299">
        <v>0</v>
      </c>
      <c r="AF36" s="292">
        <v>0</v>
      </c>
      <c r="AG36" s="300">
        <v>0</v>
      </c>
      <c r="AH36" s="299">
        <v>0</v>
      </c>
      <c r="AI36" s="292">
        <v>0</v>
      </c>
      <c r="AJ36" s="300">
        <v>0</v>
      </c>
      <c r="AK36" s="299">
        <v>0</v>
      </c>
      <c r="AL36" s="292">
        <v>0</v>
      </c>
      <c r="AM36" s="300">
        <v>0</v>
      </c>
      <c r="AN36" s="299">
        <v>0</v>
      </c>
      <c r="AO36" s="292">
        <v>0</v>
      </c>
      <c r="AP36" s="120">
        <v>0</v>
      </c>
      <c r="AQ36" s="118">
        <v>0</v>
      </c>
      <c r="AR36" s="394">
        <v>46381</v>
      </c>
      <c r="AS36" s="260"/>
    </row>
    <row r="37" spans="1:45" x14ac:dyDescent="0.2">
      <c r="A37" s="304" t="s">
        <v>95</v>
      </c>
      <c r="B37" s="303" t="s">
        <v>100</v>
      </c>
      <c r="C37" s="302" t="s">
        <v>95</v>
      </c>
      <c r="D37" s="301">
        <v>311780</v>
      </c>
      <c r="E37" s="300">
        <v>203556</v>
      </c>
      <c r="F37" s="299">
        <v>311780</v>
      </c>
      <c r="G37" s="292">
        <v>311780</v>
      </c>
      <c r="H37" s="300">
        <v>0</v>
      </c>
      <c r="I37" s="299">
        <v>0</v>
      </c>
      <c r="J37" s="292">
        <v>0</v>
      </c>
      <c r="K37" s="300">
        <v>0</v>
      </c>
      <c r="L37" s="299">
        <v>0</v>
      </c>
      <c r="M37" s="292">
        <v>0</v>
      </c>
      <c r="N37" s="377">
        <v>108224</v>
      </c>
      <c r="O37" s="300">
        <v>0</v>
      </c>
      <c r="P37" s="299">
        <v>0</v>
      </c>
      <c r="Q37" s="292">
        <v>0</v>
      </c>
      <c r="R37" s="300">
        <v>0</v>
      </c>
      <c r="S37" s="299">
        <v>0</v>
      </c>
      <c r="T37" s="292">
        <v>0</v>
      </c>
      <c r="U37" s="300">
        <v>0</v>
      </c>
      <c r="V37" s="299">
        <v>0</v>
      </c>
      <c r="W37" s="292">
        <v>0</v>
      </c>
      <c r="X37" s="300">
        <v>0</v>
      </c>
      <c r="Y37" s="299">
        <v>0</v>
      </c>
      <c r="Z37" s="292">
        <v>0</v>
      </c>
      <c r="AA37" s="300">
        <v>0</v>
      </c>
      <c r="AB37" s="299">
        <v>0</v>
      </c>
      <c r="AC37" s="292">
        <v>0</v>
      </c>
      <c r="AD37" s="300">
        <v>0</v>
      </c>
      <c r="AE37" s="299">
        <v>0</v>
      </c>
      <c r="AF37" s="292">
        <v>0</v>
      </c>
      <c r="AG37" s="300">
        <v>0</v>
      </c>
      <c r="AH37" s="299">
        <v>0</v>
      </c>
      <c r="AI37" s="292">
        <v>0</v>
      </c>
      <c r="AJ37" s="300">
        <v>0</v>
      </c>
      <c r="AK37" s="299">
        <v>0</v>
      </c>
      <c r="AL37" s="292">
        <v>0</v>
      </c>
      <c r="AM37" s="300">
        <v>0</v>
      </c>
      <c r="AN37" s="299">
        <v>0</v>
      </c>
      <c r="AO37" s="292">
        <v>0</v>
      </c>
      <c r="AP37" s="120">
        <v>0</v>
      </c>
      <c r="AQ37" s="118">
        <v>0</v>
      </c>
      <c r="AR37" s="394">
        <v>311780</v>
      </c>
      <c r="AS37" s="260"/>
    </row>
    <row r="38" spans="1:45" ht="15" thickBot="1" x14ac:dyDescent="0.25">
      <c r="A38" s="298" t="s">
        <v>95</v>
      </c>
      <c r="B38" s="297" t="s">
        <v>101</v>
      </c>
      <c r="C38" s="296" t="s">
        <v>95</v>
      </c>
      <c r="D38" s="295">
        <v>32790</v>
      </c>
      <c r="E38" s="294">
        <v>32790</v>
      </c>
      <c r="F38" s="293">
        <v>15371</v>
      </c>
      <c r="G38" s="292">
        <v>15371</v>
      </c>
      <c r="H38" s="294">
        <v>0</v>
      </c>
      <c r="I38" s="293">
        <v>0</v>
      </c>
      <c r="J38" s="292">
        <v>0</v>
      </c>
      <c r="K38" s="294">
        <v>0</v>
      </c>
      <c r="L38" s="293">
        <v>0</v>
      </c>
      <c r="M38" s="292">
        <v>0</v>
      </c>
      <c r="N38" s="377">
        <v>-17419</v>
      </c>
      <c r="O38" s="294">
        <v>0</v>
      </c>
      <c r="P38" s="293">
        <v>0</v>
      </c>
      <c r="Q38" s="292">
        <v>0</v>
      </c>
      <c r="R38" s="294">
        <v>0</v>
      </c>
      <c r="S38" s="293">
        <v>0</v>
      </c>
      <c r="T38" s="292">
        <v>0</v>
      </c>
      <c r="U38" s="294">
        <v>0</v>
      </c>
      <c r="V38" s="293">
        <v>0</v>
      </c>
      <c r="W38" s="292">
        <v>0</v>
      </c>
      <c r="X38" s="294">
        <v>0</v>
      </c>
      <c r="Y38" s="293">
        <v>0</v>
      </c>
      <c r="Z38" s="292">
        <v>0</v>
      </c>
      <c r="AA38" s="294">
        <v>0</v>
      </c>
      <c r="AB38" s="293">
        <v>0</v>
      </c>
      <c r="AC38" s="292">
        <v>0</v>
      </c>
      <c r="AD38" s="294">
        <v>0</v>
      </c>
      <c r="AE38" s="293">
        <v>0</v>
      </c>
      <c r="AF38" s="292">
        <v>0</v>
      </c>
      <c r="AG38" s="294">
        <v>0</v>
      </c>
      <c r="AH38" s="293">
        <v>0</v>
      </c>
      <c r="AI38" s="292">
        <v>0</v>
      </c>
      <c r="AJ38" s="294">
        <v>0</v>
      </c>
      <c r="AK38" s="293">
        <v>0</v>
      </c>
      <c r="AL38" s="292">
        <v>0</v>
      </c>
      <c r="AM38" s="294">
        <v>0</v>
      </c>
      <c r="AN38" s="293">
        <v>0</v>
      </c>
      <c r="AO38" s="292">
        <v>0</v>
      </c>
      <c r="AP38" s="121">
        <v>0</v>
      </c>
      <c r="AQ38" s="119">
        <v>0</v>
      </c>
      <c r="AR38" s="395">
        <v>15371</v>
      </c>
      <c r="AS38" s="260"/>
    </row>
    <row r="39" spans="1:45" s="13" customFormat="1" ht="15" x14ac:dyDescent="0.25">
      <c r="A39" s="125"/>
      <c r="B39" s="97" t="s">
        <v>102</v>
      </c>
      <c r="C39" s="291"/>
      <c r="D39" s="126"/>
      <c r="E39" s="127">
        <f t="shared" ref="E39:M39" si="0">SUM(E11:E30)</f>
        <v>2250000</v>
      </c>
      <c r="F39" s="128">
        <f t="shared" si="0"/>
        <v>2250000</v>
      </c>
      <c r="G39" s="129">
        <f t="shared" si="0"/>
        <v>2250000</v>
      </c>
      <c r="H39" s="127">
        <f t="shared" si="0"/>
        <v>0</v>
      </c>
      <c r="I39" s="128">
        <f t="shared" si="0"/>
        <v>0</v>
      </c>
      <c r="J39" s="129">
        <f t="shared" si="0"/>
        <v>0</v>
      </c>
      <c r="K39" s="127">
        <f t="shared" si="0"/>
        <v>0</v>
      </c>
      <c r="L39" s="128">
        <f t="shared" si="0"/>
        <v>0</v>
      </c>
      <c r="M39" s="129">
        <f t="shared" si="0"/>
        <v>0</v>
      </c>
      <c r="N39" s="384"/>
      <c r="O39" s="127">
        <f t="shared" ref="O39:AR39" si="1">SUM(O11:O30)</f>
        <v>3450000</v>
      </c>
      <c r="P39" s="128">
        <f t="shared" si="1"/>
        <v>0</v>
      </c>
      <c r="Q39" s="129">
        <f t="shared" si="1"/>
        <v>0</v>
      </c>
      <c r="R39" s="127">
        <f t="shared" si="1"/>
        <v>1200000</v>
      </c>
      <c r="S39" s="128">
        <f t="shared" si="1"/>
        <v>1200000</v>
      </c>
      <c r="T39" s="129">
        <f t="shared" si="1"/>
        <v>1200000</v>
      </c>
      <c r="U39" s="127">
        <f t="shared" si="1"/>
        <v>2000000</v>
      </c>
      <c r="V39" s="128">
        <f t="shared" si="1"/>
        <v>0</v>
      </c>
      <c r="W39" s="129">
        <f t="shared" si="1"/>
        <v>0</v>
      </c>
      <c r="X39" s="127">
        <f t="shared" si="1"/>
        <v>5000000</v>
      </c>
      <c r="Y39" s="128">
        <f t="shared" si="1"/>
        <v>0</v>
      </c>
      <c r="Z39" s="129">
        <f t="shared" si="1"/>
        <v>0</v>
      </c>
      <c r="AA39" s="127">
        <f t="shared" si="1"/>
        <v>3500000</v>
      </c>
      <c r="AB39" s="128">
        <f t="shared" si="1"/>
        <v>0</v>
      </c>
      <c r="AC39" s="129">
        <f t="shared" si="1"/>
        <v>0</v>
      </c>
      <c r="AD39" s="127">
        <f t="shared" si="1"/>
        <v>2000000</v>
      </c>
      <c r="AE39" s="128">
        <f t="shared" si="1"/>
        <v>0</v>
      </c>
      <c r="AF39" s="129">
        <f t="shared" si="1"/>
        <v>0</v>
      </c>
      <c r="AG39" s="127">
        <f t="shared" si="1"/>
        <v>1630000</v>
      </c>
      <c r="AH39" s="128">
        <f t="shared" si="1"/>
        <v>0</v>
      </c>
      <c r="AI39" s="129">
        <f t="shared" si="1"/>
        <v>0</v>
      </c>
      <c r="AJ39" s="127">
        <f t="shared" si="1"/>
        <v>3578840</v>
      </c>
      <c r="AK39" s="128">
        <f t="shared" si="1"/>
        <v>0</v>
      </c>
      <c r="AL39" s="129">
        <f t="shared" si="1"/>
        <v>0</v>
      </c>
      <c r="AM39" s="127">
        <f t="shared" si="1"/>
        <v>5228200</v>
      </c>
      <c r="AN39" s="128">
        <f t="shared" si="1"/>
        <v>0</v>
      </c>
      <c r="AO39" s="129">
        <f t="shared" si="1"/>
        <v>0</v>
      </c>
      <c r="AP39" s="130">
        <f t="shared" si="1"/>
        <v>0</v>
      </c>
      <c r="AQ39" s="131">
        <f t="shared" si="1"/>
        <v>0</v>
      </c>
      <c r="AR39" s="290">
        <f t="shared" si="1"/>
        <v>6900000</v>
      </c>
      <c r="AS39" s="285"/>
    </row>
    <row r="40" spans="1:45" s="13" customFormat="1" ht="15" x14ac:dyDescent="0.25">
      <c r="A40" s="142"/>
      <c r="B40" s="143" t="s">
        <v>103</v>
      </c>
      <c r="C40" s="289"/>
      <c r="D40" s="144"/>
      <c r="E40" s="145">
        <f t="shared" ref="E40:AQ40" si="2">E32</f>
        <v>34641</v>
      </c>
      <c r="F40" s="146">
        <f t="shared" si="2"/>
        <v>34641</v>
      </c>
      <c r="G40" s="147">
        <f t="shared" si="2"/>
        <v>34641</v>
      </c>
      <c r="H40" s="145">
        <f t="shared" si="2"/>
        <v>34641</v>
      </c>
      <c r="I40" s="146">
        <f t="shared" si="2"/>
        <v>34641</v>
      </c>
      <c r="J40" s="147">
        <f t="shared" si="2"/>
        <v>34641</v>
      </c>
      <c r="K40" s="145">
        <f t="shared" si="2"/>
        <v>34641</v>
      </c>
      <c r="L40" s="146">
        <f t="shared" si="2"/>
        <v>34641</v>
      </c>
      <c r="M40" s="147">
        <f t="shared" si="2"/>
        <v>34641</v>
      </c>
      <c r="N40" s="385"/>
      <c r="O40" s="145">
        <f t="shared" si="2"/>
        <v>34641</v>
      </c>
      <c r="P40" s="146">
        <f t="shared" si="2"/>
        <v>34641</v>
      </c>
      <c r="Q40" s="147">
        <f t="shared" si="2"/>
        <v>34641</v>
      </c>
      <c r="R40" s="145">
        <f t="shared" si="2"/>
        <v>34641</v>
      </c>
      <c r="S40" s="146">
        <f t="shared" si="2"/>
        <v>34641</v>
      </c>
      <c r="T40" s="147">
        <f t="shared" si="2"/>
        <v>34641</v>
      </c>
      <c r="U40" s="145">
        <f t="shared" si="2"/>
        <v>34641</v>
      </c>
      <c r="V40" s="146">
        <f t="shared" si="2"/>
        <v>0</v>
      </c>
      <c r="W40" s="147">
        <f t="shared" si="2"/>
        <v>0</v>
      </c>
      <c r="X40" s="145">
        <f t="shared" si="2"/>
        <v>34641</v>
      </c>
      <c r="Y40" s="146">
        <f t="shared" si="2"/>
        <v>0</v>
      </c>
      <c r="Z40" s="147">
        <f t="shared" si="2"/>
        <v>0</v>
      </c>
      <c r="AA40" s="145">
        <f t="shared" si="2"/>
        <v>34641</v>
      </c>
      <c r="AB40" s="146">
        <f t="shared" si="2"/>
        <v>0</v>
      </c>
      <c r="AC40" s="147">
        <f t="shared" si="2"/>
        <v>0</v>
      </c>
      <c r="AD40" s="145">
        <f t="shared" si="2"/>
        <v>34641</v>
      </c>
      <c r="AE40" s="146">
        <f t="shared" si="2"/>
        <v>0</v>
      </c>
      <c r="AF40" s="147">
        <f t="shared" si="2"/>
        <v>0</v>
      </c>
      <c r="AG40" s="145">
        <f t="shared" si="2"/>
        <v>34641</v>
      </c>
      <c r="AH40" s="146">
        <f t="shared" si="2"/>
        <v>0</v>
      </c>
      <c r="AI40" s="147">
        <f t="shared" si="2"/>
        <v>0</v>
      </c>
      <c r="AJ40" s="145">
        <f t="shared" si="2"/>
        <v>34641</v>
      </c>
      <c r="AK40" s="146">
        <f t="shared" si="2"/>
        <v>0</v>
      </c>
      <c r="AL40" s="147">
        <f t="shared" si="2"/>
        <v>0</v>
      </c>
      <c r="AM40" s="145">
        <f t="shared" si="2"/>
        <v>34641</v>
      </c>
      <c r="AN40" s="146">
        <f t="shared" si="2"/>
        <v>0</v>
      </c>
      <c r="AO40" s="147">
        <f t="shared" si="2"/>
        <v>0</v>
      </c>
      <c r="AP40" s="148">
        <f t="shared" si="2"/>
        <v>0</v>
      </c>
      <c r="AQ40" s="149">
        <f t="shared" si="2"/>
        <v>0</v>
      </c>
      <c r="AR40" s="288">
        <f t="shared" ref="AR40" si="3">AR32</f>
        <v>173205</v>
      </c>
      <c r="AS40" s="285"/>
    </row>
    <row r="41" spans="1:45" s="13" customFormat="1" ht="15.75" thickBot="1" x14ac:dyDescent="0.3">
      <c r="A41" s="132"/>
      <c r="B41" s="107" t="s">
        <v>104</v>
      </c>
      <c r="C41" s="287"/>
      <c r="D41" s="133"/>
      <c r="E41" s="134">
        <f t="shared" ref="E41:AQ41" si="4">SUM(E33:E38)</f>
        <v>1134539</v>
      </c>
      <c r="F41" s="135">
        <f t="shared" si="4"/>
        <v>1225344</v>
      </c>
      <c r="G41" s="136">
        <f t="shared" si="4"/>
        <v>1225344</v>
      </c>
      <c r="H41" s="134">
        <f t="shared" si="4"/>
        <v>686100</v>
      </c>
      <c r="I41" s="135">
        <f t="shared" si="4"/>
        <v>686100</v>
      </c>
      <c r="J41" s="136">
        <f t="shared" si="4"/>
        <v>686100</v>
      </c>
      <c r="K41" s="134">
        <f t="shared" si="4"/>
        <v>686100</v>
      </c>
      <c r="L41" s="135">
        <f t="shared" si="4"/>
        <v>686100</v>
      </c>
      <c r="M41" s="136">
        <f t="shared" si="4"/>
        <v>686100</v>
      </c>
      <c r="N41" s="386"/>
      <c r="O41" s="134">
        <f t="shared" si="4"/>
        <v>873512</v>
      </c>
      <c r="P41" s="135">
        <f t="shared" si="4"/>
        <v>873512</v>
      </c>
      <c r="Q41" s="136">
        <f t="shared" si="4"/>
        <v>873512</v>
      </c>
      <c r="R41" s="134">
        <f t="shared" si="4"/>
        <v>686100</v>
      </c>
      <c r="S41" s="135">
        <f t="shared" si="4"/>
        <v>686100</v>
      </c>
      <c r="T41" s="136">
        <f t="shared" si="4"/>
        <v>686100</v>
      </c>
      <c r="U41" s="134">
        <f t="shared" si="4"/>
        <v>681970</v>
      </c>
      <c r="V41" s="135">
        <f t="shared" si="4"/>
        <v>0</v>
      </c>
      <c r="W41" s="136">
        <f t="shared" si="4"/>
        <v>0</v>
      </c>
      <c r="X41" s="134">
        <f t="shared" si="4"/>
        <v>869382</v>
      </c>
      <c r="Y41" s="135">
        <f t="shared" si="4"/>
        <v>0</v>
      </c>
      <c r="Z41" s="136">
        <f t="shared" si="4"/>
        <v>0</v>
      </c>
      <c r="AA41" s="134">
        <f t="shared" si="4"/>
        <v>690970</v>
      </c>
      <c r="AB41" s="135">
        <f t="shared" si="4"/>
        <v>0</v>
      </c>
      <c r="AC41" s="136">
        <f t="shared" si="4"/>
        <v>0</v>
      </c>
      <c r="AD41" s="134">
        <f t="shared" si="4"/>
        <v>690970</v>
      </c>
      <c r="AE41" s="135">
        <f t="shared" si="4"/>
        <v>0</v>
      </c>
      <c r="AF41" s="136">
        <f t="shared" si="4"/>
        <v>0</v>
      </c>
      <c r="AG41" s="134">
        <f t="shared" si="4"/>
        <v>878384</v>
      </c>
      <c r="AH41" s="135">
        <f t="shared" si="4"/>
        <v>0</v>
      </c>
      <c r="AI41" s="136">
        <f t="shared" si="4"/>
        <v>0</v>
      </c>
      <c r="AJ41" s="134">
        <f t="shared" si="4"/>
        <v>690970</v>
      </c>
      <c r="AK41" s="135">
        <f t="shared" si="4"/>
        <v>0</v>
      </c>
      <c r="AL41" s="136">
        <f t="shared" si="4"/>
        <v>0</v>
      </c>
      <c r="AM41" s="134">
        <f t="shared" si="4"/>
        <v>690970</v>
      </c>
      <c r="AN41" s="135">
        <f t="shared" si="4"/>
        <v>0</v>
      </c>
      <c r="AO41" s="136">
        <f t="shared" si="4"/>
        <v>0</v>
      </c>
      <c r="AP41" s="137">
        <f t="shared" si="4"/>
        <v>0</v>
      </c>
      <c r="AQ41" s="138">
        <f t="shared" si="4"/>
        <v>0</v>
      </c>
      <c r="AR41" s="286">
        <f t="shared" ref="AR41" si="5">SUM(AR33:AR38)</f>
        <v>4157156</v>
      </c>
      <c r="AS41" s="285"/>
    </row>
    <row r="42" spans="1:45" s="13" customFormat="1" ht="15.75" thickBot="1" x14ac:dyDescent="0.3">
      <c r="A42" s="478" t="s">
        <v>105</v>
      </c>
      <c r="B42" s="479"/>
      <c r="C42" s="284"/>
      <c r="D42" s="139">
        <f t="shared" ref="D42:AQ42" si="6">SUM(D10:D38)</f>
        <v>39649833</v>
      </c>
      <c r="E42" s="122">
        <f t="shared" si="6"/>
        <v>3419180</v>
      </c>
      <c r="F42" s="123">
        <f t="shared" si="6"/>
        <v>3509985</v>
      </c>
      <c r="G42" s="124">
        <f t="shared" si="6"/>
        <v>3509985</v>
      </c>
      <c r="H42" s="122">
        <f t="shared" si="6"/>
        <v>720741</v>
      </c>
      <c r="I42" s="123">
        <f t="shared" si="6"/>
        <v>720741</v>
      </c>
      <c r="J42" s="124">
        <f t="shared" si="6"/>
        <v>720741</v>
      </c>
      <c r="K42" s="122">
        <f t="shared" si="6"/>
        <v>720741</v>
      </c>
      <c r="L42" s="123">
        <f t="shared" si="6"/>
        <v>720741</v>
      </c>
      <c r="M42" s="124">
        <f t="shared" si="6"/>
        <v>720741</v>
      </c>
      <c r="N42" s="377">
        <f t="shared" si="6"/>
        <v>90805</v>
      </c>
      <c r="O42" s="122">
        <f t="shared" si="6"/>
        <v>4358153</v>
      </c>
      <c r="P42" s="123">
        <f t="shared" si="6"/>
        <v>908153</v>
      </c>
      <c r="Q42" s="124">
        <f t="shared" si="6"/>
        <v>908153</v>
      </c>
      <c r="R42" s="122">
        <f t="shared" si="6"/>
        <v>1920741</v>
      </c>
      <c r="S42" s="123">
        <f t="shared" si="6"/>
        <v>1920741</v>
      </c>
      <c r="T42" s="124">
        <f t="shared" si="6"/>
        <v>1920741</v>
      </c>
      <c r="U42" s="122">
        <f t="shared" si="6"/>
        <v>2716611</v>
      </c>
      <c r="V42" s="123">
        <f t="shared" si="6"/>
        <v>0</v>
      </c>
      <c r="W42" s="124">
        <f t="shared" si="6"/>
        <v>0</v>
      </c>
      <c r="X42" s="122">
        <f t="shared" si="6"/>
        <v>5904023</v>
      </c>
      <c r="Y42" s="123">
        <f t="shared" si="6"/>
        <v>0</v>
      </c>
      <c r="Z42" s="124">
        <f t="shared" si="6"/>
        <v>0</v>
      </c>
      <c r="AA42" s="122">
        <f t="shared" si="6"/>
        <v>4225611</v>
      </c>
      <c r="AB42" s="123">
        <f t="shared" si="6"/>
        <v>0</v>
      </c>
      <c r="AC42" s="124">
        <f t="shared" si="6"/>
        <v>0</v>
      </c>
      <c r="AD42" s="122">
        <f t="shared" si="6"/>
        <v>2725611</v>
      </c>
      <c r="AE42" s="123">
        <f t="shared" si="6"/>
        <v>0</v>
      </c>
      <c r="AF42" s="124">
        <f t="shared" si="6"/>
        <v>0</v>
      </c>
      <c r="AG42" s="122">
        <f t="shared" si="6"/>
        <v>2543025</v>
      </c>
      <c r="AH42" s="123">
        <f t="shared" si="6"/>
        <v>0</v>
      </c>
      <c r="AI42" s="124">
        <f t="shared" si="6"/>
        <v>0</v>
      </c>
      <c r="AJ42" s="122">
        <f t="shared" si="6"/>
        <v>4304451</v>
      </c>
      <c r="AK42" s="123">
        <f t="shared" si="6"/>
        <v>0</v>
      </c>
      <c r="AL42" s="124">
        <f t="shared" si="6"/>
        <v>0</v>
      </c>
      <c r="AM42" s="122">
        <f t="shared" si="6"/>
        <v>5953811</v>
      </c>
      <c r="AN42" s="123">
        <f t="shared" si="6"/>
        <v>0</v>
      </c>
      <c r="AO42" s="124">
        <f t="shared" si="6"/>
        <v>0</v>
      </c>
      <c r="AP42" s="113">
        <f t="shared" si="6"/>
        <v>0</v>
      </c>
      <c r="AQ42" s="114">
        <f t="shared" si="6"/>
        <v>0</v>
      </c>
      <c r="AR42" s="396">
        <f t="shared" ref="AR42" si="7">SUM(AR10:AR38)</f>
        <v>11230361</v>
      </c>
    </row>
    <row r="43" spans="1:45" ht="15" thickTop="1" x14ac:dyDescent="0.2">
      <c r="A43" s="283"/>
      <c r="B43" s="282" t="s">
        <v>106</v>
      </c>
      <c r="C43" s="281"/>
      <c r="D43" s="280"/>
      <c r="E43" s="279">
        <f>E42</f>
        <v>3419180</v>
      </c>
      <c r="F43" s="278"/>
      <c r="G43" s="277"/>
      <c r="H43" s="279">
        <f>SUM(E43,H42)</f>
        <v>4139921</v>
      </c>
      <c r="I43" s="278"/>
      <c r="J43" s="277"/>
      <c r="K43" s="279">
        <f>SUM(H43,K42)</f>
        <v>4860662</v>
      </c>
      <c r="L43" s="278"/>
      <c r="M43" s="277"/>
      <c r="N43" s="387"/>
      <c r="O43" s="279">
        <f>SUM(N45,O42)</f>
        <v>9309620</v>
      </c>
      <c r="P43" s="278"/>
      <c r="Q43" s="277"/>
      <c r="R43" s="279">
        <f>SUM(O43,R42)</f>
        <v>11230361</v>
      </c>
      <c r="S43" s="278"/>
      <c r="T43" s="277"/>
      <c r="U43" s="279">
        <f>SUM(R43,U42)</f>
        <v>13946972</v>
      </c>
      <c r="V43" s="278"/>
      <c r="W43" s="277"/>
      <c r="X43" s="279">
        <f>SUM(U43,X42)</f>
        <v>19850995</v>
      </c>
      <c r="Y43" s="278"/>
      <c r="Z43" s="277"/>
      <c r="AA43" s="279">
        <f>SUM(X43,AA42)</f>
        <v>24076606</v>
      </c>
      <c r="AB43" s="278"/>
      <c r="AC43" s="277"/>
      <c r="AD43" s="279">
        <f>SUM(AA43,AD42)</f>
        <v>26802217</v>
      </c>
      <c r="AE43" s="278"/>
      <c r="AF43" s="277"/>
      <c r="AG43" s="279">
        <f>SUM(AD43,AG42)</f>
        <v>29345242</v>
      </c>
      <c r="AH43" s="278"/>
      <c r="AI43" s="277"/>
      <c r="AJ43" s="279">
        <f>SUM(AG43,AJ42)</f>
        <v>33649693</v>
      </c>
      <c r="AK43" s="278"/>
      <c r="AL43" s="277"/>
      <c r="AM43" s="279">
        <f>SUM(AJ43,AM42)</f>
        <v>39603504</v>
      </c>
      <c r="AN43" s="278"/>
      <c r="AO43" s="277"/>
      <c r="AP43" s="277"/>
      <c r="AQ43" s="277"/>
      <c r="AR43" s="269"/>
    </row>
    <row r="44" spans="1:45" x14ac:dyDescent="0.2">
      <c r="A44" s="276"/>
      <c r="B44" s="275" t="s">
        <v>107</v>
      </c>
      <c r="C44" s="274"/>
      <c r="D44" s="273"/>
      <c r="E44" s="272"/>
      <c r="F44" s="271">
        <f>F42</f>
        <v>3509985</v>
      </c>
      <c r="G44" s="270"/>
      <c r="H44" s="272"/>
      <c r="I44" s="271">
        <f>SUM(F44,I42)</f>
        <v>4230726</v>
      </c>
      <c r="J44" s="270"/>
      <c r="K44" s="272"/>
      <c r="L44" s="271">
        <f>SUM(I44,L42)</f>
        <v>4951467</v>
      </c>
      <c r="M44" s="270"/>
      <c r="N44" s="388"/>
      <c r="O44" s="272"/>
      <c r="P44" s="271">
        <f>SUM(L44,P42)</f>
        <v>5859620</v>
      </c>
      <c r="Q44" s="270"/>
      <c r="R44" s="272"/>
      <c r="S44" s="271">
        <f>SUM(P44,S42)</f>
        <v>7780361</v>
      </c>
      <c r="T44" s="270"/>
      <c r="U44" s="272"/>
      <c r="V44" s="271">
        <f>SUM(S44,V42)</f>
        <v>7780361</v>
      </c>
      <c r="W44" s="270"/>
      <c r="X44" s="272"/>
      <c r="Y44" s="271">
        <f>SUM(V44,Y42)</f>
        <v>7780361</v>
      </c>
      <c r="Z44" s="270"/>
      <c r="AA44" s="272"/>
      <c r="AB44" s="271">
        <f>SUM(Y44,AB42)</f>
        <v>7780361</v>
      </c>
      <c r="AC44" s="270"/>
      <c r="AD44" s="272"/>
      <c r="AE44" s="271">
        <f>SUM(AB44,AE42)</f>
        <v>7780361</v>
      </c>
      <c r="AF44" s="270"/>
      <c r="AG44" s="272"/>
      <c r="AH44" s="271">
        <f>SUM(AE44,AH42)</f>
        <v>7780361</v>
      </c>
      <c r="AI44" s="270"/>
      <c r="AJ44" s="272"/>
      <c r="AK44" s="271">
        <f>SUM(AH44,AK42)</f>
        <v>7780361</v>
      </c>
      <c r="AL44" s="270"/>
      <c r="AM44" s="272"/>
      <c r="AN44" s="271">
        <f>+AK44+AN42</f>
        <v>7780361</v>
      </c>
      <c r="AO44" s="270"/>
      <c r="AP44" s="271">
        <f>AN44+AP42</f>
        <v>7780361</v>
      </c>
      <c r="AQ44" s="270"/>
      <c r="AR44" s="269"/>
    </row>
    <row r="45" spans="1:45" ht="15" thickBot="1" x14ac:dyDescent="0.25">
      <c r="A45" s="268"/>
      <c r="B45" s="267" t="s">
        <v>108</v>
      </c>
      <c r="C45" s="266"/>
      <c r="D45" s="265"/>
      <c r="E45" s="264"/>
      <c r="F45" s="263"/>
      <c r="G45" s="262">
        <f>G42</f>
        <v>3509985</v>
      </c>
      <c r="H45" s="264"/>
      <c r="I45" s="263"/>
      <c r="J45" s="262">
        <f>SUM(G45,J42)</f>
        <v>4230726</v>
      </c>
      <c r="K45" s="264"/>
      <c r="L45" s="263"/>
      <c r="M45" s="262">
        <f>SUM(J45,M42)</f>
        <v>4951467</v>
      </c>
      <c r="N45" s="389">
        <v>4951467</v>
      </c>
      <c r="O45" s="264"/>
      <c r="P45" s="263"/>
      <c r="Q45" s="262">
        <f>SUM(M45,Q42)</f>
        <v>5859620</v>
      </c>
      <c r="R45" s="264"/>
      <c r="S45" s="263"/>
      <c r="T45" s="262">
        <f>SUM(Q45,T42)</f>
        <v>7780361</v>
      </c>
      <c r="U45" s="264"/>
      <c r="V45" s="263"/>
      <c r="W45" s="262">
        <f>SUM(T45,W42)</f>
        <v>7780361</v>
      </c>
      <c r="X45" s="264"/>
      <c r="Y45" s="263"/>
      <c r="Z45" s="262">
        <f>SUM(W45,Z42)</f>
        <v>7780361</v>
      </c>
      <c r="AA45" s="264"/>
      <c r="AB45" s="263"/>
      <c r="AC45" s="262">
        <f>SUM(Z45,AC42)</f>
        <v>7780361</v>
      </c>
      <c r="AD45" s="264"/>
      <c r="AE45" s="263"/>
      <c r="AF45" s="262">
        <f>SUM(AC45,AF42)</f>
        <v>7780361</v>
      </c>
      <c r="AG45" s="264"/>
      <c r="AH45" s="263"/>
      <c r="AI45" s="262">
        <f>SUM(AF45,AI42)</f>
        <v>7780361</v>
      </c>
      <c r="AJ45" s="264"/>
      <c r="AK45" s="263"/>
      <c r="AL45" s="262">
        <f>SUM(AI45,AL42)</f>
        <v>7780361</v>
      </c>
      <c r="AM45" s="264"/>
      <c r="AN45" s="263"/>
      <c r="AO45" s="262">
        <f>SUM(AL45,AO42)</f>
        <v>7780361</v>
      </c>
      <c r="AP45" s="263"/>
      <c r="AQ45" s="262">
        <f>SUM(AO45,AQ42)</f>
        <v>7780361</v>
      </c>
      <c r="AR45" s="260"/>
    </row>
    <row r="46" spans="1:45" ht="15" customHeight="1" thickTop="1" x14ac:dyDescent="0.4">
      <c r="E46" s="471"/>
      <c r="F46" s="472"/>
      <c r="G46" s="473"/>
      <c r="H46" s="471"/>
      <c r="I46" s="472"/>
      <c r="J46" s="473"/>
      <c r="K46" s="471"/>
      <c r="L46" s="472"/>
      <c r="M46" s="473"/>
      <c r="N46" s="373"/>
      <c r="O46" s="471"/>
      <c r="P46" s="472"/>
      <c r="Q46" s="473"/>
      <c r="R46" s="471"/>
      <c r="S46" s="472"/>
      <c r="T46" s="473"/>
      <c r="U46" s="471"/>
      <c r="V46" s="472"/>
      <c r="W46" s="473"/>
      <c r="X46" s="471"/>
      <c r="Y46" s="472"/>
      <c r="Z46" s="473"/>
      <c r="AA46" s="471"/>
      <c r="AB46" s="472"/>
      <c r="AC46" s="473"/>
      <c r="AD46" s="471"/>
      <c r="AE46" s="472"/>
      <c r="AF46" s="473"/>
      <c r="AG46" s="471"/>
      <c r="AH46" s="472"/>
      <c r="AI46" s="473"/>
      <c r="AJ46" s="471"/>
      <c r="AK46" s="472"/>
      <c r="AL46" s="473"/>
      <c r="AM46" s="471"/>
      <c r="AN46" s="472"/>
      <c r="AO46" s="473"/>
      <c r="AP46" s="163"/>
      <c r="AQ46" s="476"/>
    </row>
    <row r="47" spans="1:45" ht="15" customHeight="1" thickBot="1" x14ac:dyDescent="0.45">
      <c r="E47" s="474"/>
      <c r="F47" s="474"/>
      <c r="G47" s="475"/>
      <c r="H47" s="474"/>
      <c r="I47" s="474"/>
      <c r="J47" s="475"/>
      <c r="K47" s="474"/>
      <c r="L47" s="474"/>
      <c r="M47" s="475"/>
      <c r="N47" s="374"/>
      <c r="O47" s="474"/>
      <c r="P47" s="474"/>
      <c r="Q47" s="475"/>
      <c r="R47" s="474"/>
      <c r="S47" s="474"/>
      <c r="T47" s="475"/>
      <c r="U47" s="474"/>
      <c r="V47" s="474"/>
      <c r="W47" s="475"/>
      <c r="X47" s="474"/>
      <c r="Y47" s="474"/>
      <c r="Z47" s="475"/>
      <c r="AA47" s="474"/>
      <c r="AB47" s="474"/>
      <c r="AC47" s="475"/>
      <c r="AD47" s="474"/>
      <c r="AE47" s="474"/>
      <c r="AF47" s="475"/>
      <c r="AG47" s="474"/>
      <c r="AH47" s="474"/>
      <c r="AI47" s="475"/>
      <c r="AJ47" s="474"/>
      <c r="AK47" s="474"/>
      <c r="AL47" s="475"/>
      <c r="AM47" s="474"/>
      <c r="AN47" s="474"/>
      <c r="AO47" s="475"/>
      <c r="AP47" s="164"/>
      <c r="AQ47" s="477"/>
    </row>
    <row r="48" spans="1:45" x14ac:dyDescent="0.2">
      <c r="Q48" s="260"/>
    </row>
    <row r="50" spans="4:5" x14ac:dyDescent="0.2">
      <c r="D50" s="261"/>
      <c r="E50" s="260"/>
    </row>
    <row r="51" spans="4:5" x14ac:dyDescent="0.2">
      <c r="E51" s="260"/>
    </row>
    <row r="52" spans="4:5" x14ac:dyDescent="0.2">
      <c r="E52" s="260"/>
    </row>
    <row r="53" spans="4:5" x14ac:dyDescent="0.2">
      <c r="E53" s="260"/>
    </row>
    <row r="54" spans="4:5" x14ac:dyDescent="0.2">
      <c r="E54" s="260"/>
    </row>
    <row r="55" spans="4:5" x14ac:dyDescent="0.2">
      <c r="E55" s="260"/>
    </row>
    <row r="56" spans="4:5" x14ac:dyDescent="0.2">
      <c r="E56" s="260"/>
    </row>
    <row r="57" spans="4:5" x14ac:dyDescent="0.2">
      <c r="E57" s="260"/>
    </row>
    <row r="58" spans="4:5" x14ac:dyDescent="0.2">
      <c r="E58" s="260"/>
    </row>
  </sheetData>
  <autoFilter ref="A9:AS47" xr:uid="{20D189A2-C5E2-4F44-B326-EA17F866D0B3}"/>
  <mergeCells count="71">
    <mergeCell ref="E3:G4"/>
    <mergeCell ref="H3:J4"/>
    <mergeCell ref="K3:M4"/>
    <mergeCell ref="O3:Q4"/>
    <mergeCell ref="R3:T4"/>
    <mergeCell ref="N3:N9"/>
    <mergeCell ref="Q5:Q9"/>
    <mergeCell ref="R5:R9"/>
    <mergeCell ref="S5:S9"/>
    <mergeCell ref="T5:T9"/>
    <mergeCell ref="U3:W4"/>
    <mergeCell ref="X3:Z4"/>
    <mergeCell ref="AA3:AC4"/>
    <mergeCell ref="AD3:AF4"/>
    <mergeCell ref="AG3:AI4"/>
    <mergeCell ref="AJ3:AL4"/>
    <mergeCell ref="AM3:AO4"/>
    <mergeCell ref="AP3:AQ4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O5:O9"/>
    <mergeCell ref="P5:P9"/>
    <mergeCell ref="U5:U9"/>
    <mergeCell ref="V5:V9"/>
    <mergeCell ref="W5:W9"/>
    <mergeCell ref="X5:X9"/>
    <mergeCell ref="Y5:Y9"/>
    <mergeCell ref="Z5:Z9"/>
    <mergeCell ref="AA5:AA9"/>
    <mergeCell ref="AB5:AB9"/>
    <mergeCell ref="AC5:AC9"/>
    <mergeCell ref="AD5:AD9"/>
    <mergeCell ref="A6:B6"/>
    <mergeCell ref="A7:B7"/>
    <mergeCell ref="AP5:AP9"/>
    <mergeCell ref="AQ5:AQ9"/>
    <mergeCell ref="AR5:AR9"/>
    <mergeCell ref="AK5:AK9"/>
    <mergeCell ref="AL5:AL9"/>
    <mergeCell ref="AM5:AM9"/>
    <mergeCell ref="AN5:AN9"/>
    <mergeCell ref="AO5:AO9"/>
    <mergeCell ref="AJ5:AJ9"/>
    <mergeCell ref="AE5:AE9"/>
    <mergeCell ref="AF5:AF9"/>
    <mergeCell ref="AG5:AG9"/>
    <mergeCell ref="AH5:AH9"/>
    <mergeCell ref="AI5:AI9"/>
    <mergeCell ref="A42:B42"/>
    <mergeCell ref="E46:G47"/>
    <mergeCell ref="H46:J47"/>
    <mergeCell ref="K46:M47"/>
    <mergeCell ref="O46:Q47"/>
    <mergeCell ref="R46:T47"/>
    <mergeCell ref="AM46:AO47"/>
    <mergeCell ref="AQ46:AQ47"/>
    <mergeCell ref="U46:W47"/>
    <mergeCell ref="X46:Z47"/>
    <mergeCell ref="AA46:AC47"/>
    <mergeCell ref="AD46:AF47"/>
    <mergeCell ref="AG46:AI47"/>
    <mergeCell ref="AJ46:AL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H61"/>
  <sheetViews>
    <sheetView topLeftCell="A14" zoomScaleNormal="100" workbookViewId="0">
      <pane xSplit="3" topLeftCell="AV1" activePane="topRight" state="frozen"/>
      <selection activeCell="A4" sqref="A4"/>
      <selection pane="topRight" activeCell="BE13" sqref="BE13:BH42"/>
    </sheetView>
  </sheetViews>
  <sheetFormatPr defaultColWidth="9.140625" defaultRowHeight="14.25" x14ac:dyDescent="0.2"/>
  <cols>
    <col min="1" max="1" width="64.42578125" style="257" bestFit="1" customWidth="1"/>
    <col min="2" max="2" width="17.85546875" style="311" customWidth="1"/>
    <col min="3" max="5" width="17.85546875" style="260" customWidth="1"/>
    <col min="6" max="7" width="16.28515625" style="259" customWidth="1"/>
    <col min="8" max="8" width="16.28515625" style="259" hidden="1" customWidth="1"/>
    <col min="9" max="11" width="16.28515625" style="259" customWidth="1"/>
    <col min="12" max="12" width="16.28515625" style="259" hidden="1" customWidth="1"/>
    <col min="13" max="15" width="16.28515625" style="259" customWidth="1"/>
    <col min="16" max="16" width="16.28515625" style="259" hidden="1" customWidth="1"/>
    <col min="17" max="20" width="16.28515625" style="259" customWidth="1"/>
    <col min="21" max="21" width="16.28515625" style="259" hidden="1" customWidth="1"/>
    <col min="22" max="24" width="16.28515625" style="259" customWidth="1"/>
    <col min="25" max="25" width="16.28515625" style="259" hidden="1" customWidth="1"/>
    <col min="26" max="28" width="16.28515625" style="259" customWidth="1"/>
    <col min="29" max="29" width="16.28515625" style="259" hidden="1" customWidth="1"/>
    <col min="30" max="32" width="16.28515625" style="259" customWidth="1"/>
    <col min="33" max="33" width="16.28515625" style="259" hidden="1" customWidth="1"/>
    <col min="34" max="36" width="16.28515625" style="259" customWidth="1"/>
    <col min="37" max="37" width="16.28515625" style="259" hidden="1" customWidth="1"/>
    <col min="38" max="40" width="16.28515625" style="259" customWidth="1"/>
    <col min="41" max="41" width="16.28515625" style="259" hidden="1" customWidth="1"/>
    <col min="42" max="44" width="16.28515625" style="259" customWidth="1"/>
    <col min="45" max="45" width="16.28515625" style="259" hidden="1" customWidth="1"/>
    <col min="46" max="48" width="16.28515625" style="259" customWidth="1"/>
    <col min="49" max="49" width="16.28515625" style="259" hidden="1" customWidth="1"/>
    <col min="50" max="52" width="16.28515625" style="259" customWidth="1"/>
    <col min="53" max="53" width="16.28515625" style="259" hidden="1" customWidth="1"/>
    <col min="54" max="57" width="16.28515625" style="259" customWidth="1"/>
    <col min="58" max="58" width="16.85546875" style="259" bestFit="1" customWidth="1"/>
    <col min="59" max="60" width="16.28515625" style="259" customWidth="1"/>
    <col min="61" max="16384" width="9.140625" style="257"/>
  </cols>
  <sheetData>
    <row r="6" spans="1:60" ht="15.75" x14ac:dyDescent="0.25">
      <c r="A6" s="162" t="s">
        <v>3</v>
      </c>
      <c r="B6" s="366"/>
      <c r="C6" s="75"/>
      <c r="D6" s="75"/>
      <c r="E6" s="75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</row>
    <row r="7" spans="1:60" ht="15.75" x14ac:dyDescent="0.25">
      <c r="A7" s="9" t="s">
        <v>217</v>
      </c>
      <c r="B7" s="365"/>
      <c r="C7" s="76"/>
      <c r="D7" s="76"/>
      <c r="E7" s="7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ht="15" thickBot="1" x14ac:dyDescent="0.25">
      <c r="A8" s="364"/>
      <c r="B8" s="363"/>
      <c r="C8" s="362"/>
      <c r="D8" s="362"/>
      <c r="E8" s="362"/>
    </row>
    <row r="9" spans="1:60" ht="15.75" customHeight="1" thickBot="1" x14ac:dyDescent="0.3">
      <c r="A9" s="77"/>
      <c r="B9" s="528" t="s">
        <v>216</v>
      </c>
      <c r="C9" s="530" t="s">
        <v>215</v>
      </c>
      <c r="D9" s="531"/>
      <c r="E9" s="532"/>
      <c r="F9" s="527" t="s">
        <v>140</v>
      </c>
      <c r="G9" s="518"/>
      <c r="H9" s="519"/>
      <c r="I9" s="520"/>
      <c r="J9" s="514" t="s">
        <v>141</v>
      </c>
      <c r="K9" s="515"/>
      <c r="L9" s="516"/>
      <c r="M9" s="521"/>
      <c r="N9" s="517" t="s">
        <v>142</v>
      </c>
      <c r="O9" s="518"/>
      <c r="P9" s="519"/>
      <c r="Q9" s="520"/>
      <c r="R9" s="425" t="s">
        <v>221</v>
      </c>
      <c r="S9" s="514" t="s">
        <v>143</v>
      </c>
      <c r="T9" s="515"/>
      <c r="U9" s="516"/>
      <c r="V9" s="515"/>
      <c r="W9" s="527" t="s">
        <v>144</v>
      </c>
      <c r="X9" s="518"/>
      <c r="Y9" s="519"/>
      <c r="Z9" s="520"/>
      <c r="AA9" s="514" t="s">
        <v>145</v>
      </c>
      <c r="AB9" s="515"/>
      <c r="AC9" s="516"/>
      <c r="AD9" s="521"/>
      <c r="AE9" s="517" t="s">
        <v>134</v>
      </c>
      <c r="AF9" s="518"/>
      <c r="AG9" s="519"/>
      <c r="AH9" s="520"/>
      <c r="AI9" s="514" t="s">
        <v>135</v>
      </c>
      <c r="AJ9" s="515"/>
      <c r="AK9" s="516"/>
      <c r="AL9" s="521"/>
      <c r="AM9" s="517" t="s">
        <v>136</v>
      </c>
      <c r="AN9" s="518"/>
      <c r="AO9" s="519"/>
      <c r="AP9" s="520"/>
      <c r="AQ9" s="514" t="s">
        <v>137</v>
      </c>
      <c r="AR9" s="515"/>
      <c r="AS9" s="516"/>
      <c r="AT9" s="521"/>
      <c r="AU9" s="517" t="s">
        <v>138</v>
      </c>
      <c r="AV9" s="518"/>
      <c r="AW9" s="519"/>
      <c r="AX9" s="520"/>
      <c r="AY9" s="514" t="s">
        <v>139</v>
      </c>
      <c r="AZ9" s="515"/>
      <c r="BA9" s="516"/>
      <c r="BB9" s="521"/>
      <c r="BC9" s="522" t="s">
        <v>149</v>
      </c>
      <c r="BD9" s="523"/>
      <c r="BE9" s="524" t="s">
        <v>40</v>
      </c>
      <c r="BF9" s="525"/>
      <c r="BG9" s="525"/>
      <c r="BH9" s="526"/>
    </row>
    <row r="10" spans="1:60" s="360" customFormat="1" ht="60" x14ac:dyDescent="0.25">
      <c r="A10" s="78" t="s">
        <v>109</v>
      </c>
      <c r="B10" s="529"/>
      <c r="C10" s="93" t="s">
        <v>110</v>
      </c>
      <c r="D10" s="361" t="s">
        <v>214</v>
      </c>
      <c r="E10" s="88" t="s">
        <v>111</v>
      </c>
      <c r="F10" s="91" t="s">
        <v>20</v>
      </c>
      <c r="G10" s="69" t="s">
        <v>38</v>
      </c>
      <c r="H10" s="150"/>
      <c r="I10" s="70" t="s">
        <v>39</v>
      </c>
      <c r="J10" s="68" t="s">
        <v>20</v>
      </c>
      <c r="K10" s="69" t="s">
        <v>38</v>
      </c>
      <c r="L10" s="150"/>
      <c r="M10" s="70" t="s">
        <v>39</v>
      </c>
      <c r="N10" s="91" t="s">
        <v>20</v>
      </c>
      <c r="O10" s="69" t="s">
        <v>38</v>
      </c>
      <c r="P10" s="150"/>
      <c r="Q10" s="70" t="s">
        <v>39</v>
      </c>
      <c r="R10" s="426"/>
      <c r="S10" s="91" t="s">
        <v>20</v>
      </c>
      <c r="T10" s="69" t="s">
        <v>38</v>
      </c>
      <c r="U10" s="150"/>
      <c r="V10" s="154" t="s">
        <v>39</v>
      </c>
      <c r="W10" s="91" t="s">
        <v>20</v>
      </c>
      <c r="X10" s="69" t="s">
        <v>38</v>
      </c>
      <c r="Y10" s="150"/>
      <c r="Z10" s="70" t="s">
        <v>39</v>
      </c>
      <c r="AA10" s="91" t="s">
        <v>20</v>
      </c>
      <c r="AB10" s="69" t="s">
        <v>38</v>
      </c>
      <c r="AC10" s="150"/>
      <c r="AD10" s="70" t="s">
        <v>39</v>
      </c>
      <c r="AE10" s="91" t="s">
        <v>20</v>
      </c>
      <c r="AF10" s="69" t="s">
        <v>38</v>
      </c>
      <c r="AG10" s="150"/>
      <c r="AH10" s="70" t="s">
        <v>39</v>
      </c>
      <c r="AI10" s="68" t="s">
        <v>20</v>
      </c>
      <c r="AJ10" s="69" t="s">
        <v>38</v>
      </c>
      <c r="AK10" s="150"/>
      <c r="AL10" s="70" t="s">
        <v>39</v>
      </c>
      <c r="AM10" s="68" t="s">
        <v>20</v>
      </c>
      <c r="AN10" s="69" t="s">
        <v>38</v>
      </c>
      <c r="AO10" s="150"/>
      <c r="AP10" s="70" t="s">
        <v>39</v>
      </c>
      <c r="AQ10" s="68" t="s">
        <v>20</v>
      </c>
      <c r="AR10" s="69" t="s">
        <v>38</v>
      </c>
      <c r="AS10" s="150"/>
      <c r="AT10" s="70" t="s">
        <v>39</v>
      </c>
      <c r="AU10" s="68" t="s">
        <v>20</v>
      </c>
      <c r="AV10" s="69" t="s">
        <v>38</v>
      </c>
      <c r="AW10" s="150"/>
      <c r="AX10" s="70" t="s">
        <v>39</v>
      </c>
      <c r="AY10" s="68" t="s">
        <v>20</v>
      </c>
      <c r="AZ10" s="69" t="s">
        <v>38</v>
      </c>
      <c r="BA10" s="150"/>
      <c r="BB10" s="70" t="s">
        <v>39</v>
      </c>
      <c r="BC10" s="140" t="s">
        <v>88</v>
      </c>
      <c r="BD10" s="141" t="s">
        <v>89</v>
      </c>
      <c r="BE10" s="62" t="s">
        <v>213</v>
      </c>
      <c r="BF10" s="62" t="s">
        <v>112</v>
      </c>
      <c r="BG10" s="59" t="s">
        <v>113</v>
      </c>
      <c r="BH10" s="63" t="s">
        <v>114</v>
      </c>
    </row>
    <row r="11" spans="1:60" s="58" customFormat="1" ht="15" x14ac:dyDescent="0.25">
      <c r="A11" s="79" t="s">
        <v>115</v>
      </c>
      <c r="B11" s="359"/>
      <c r="C11" s="94">
        <f>SUM(C12)</f>
        <v>1518401.2780000004</v>
      </c>
      <c r="D11" s="94"/>
      <c r="E11" s="94">
        <f>SUM(E12)</f>
        <v>1518401.2780000004</v>
      </c>
      <c r="F11" s="82">
        <f>SUM(F12)</f>
        <v>0</v>
      </c>
      <c r="G11" s="60">
        <f>SUM(G12)</f>
        <v>0</v>
      </c>
      <c r="H11" s="151" t="e">
        <f>SUM(H12,#REF!)</f>
        <v>#REF!</v>
      </c>
      <c r="I11" s="65">
        <f>SUM(I12)</f>
        <v>0</v>
      </c>
      <c r="J11" s="82">
        <f>SUM(J12)</f>
        <v>0</v>
      </c>
      <c r="K11" s="60">
        <f>SUM(K12)</f>
        <v>0</v>
      </c>
      <c r="L11" s="151" t="e">
        <f>SUM(L12,#REF!)</f>
        <v>#REF!</v>
      </c>
      <c r="M11" s="65">
        <f>SUM(M12)</f>
        <v>0</v>
      </c>
      <c r="N11" s="82">
        <f>SUM(N12)</f>
        <v>0</v>
      </c>
      <c r="O11" s="60">
        <f>SUM(O12)</f>
        <v>0</v>
      </c>
      <c r="P11" s="151" t="e">
        <f>SUM(P12,#REF!)</f>
        <v>#REF!</v>
      </c>
      <c r="Q11" s="65">
        <f>SUM(Q12)</f>
        <v>0</v>
      </c>
      <c r="R11" s="426"/>
      <c r="S11" s="82">
        <f>SUM(S12)</f>
        <v>368152.75699999998</v>
      </c>
      <c r="T11" s="60">
        <f>SUM(T12)</f>
        <v>18005.03</v>
      </c>
      <c r="U11" s="151" t="e">
        <f>SUM(U12,#REF!)</f>
        <v>#REF!</v>
      </c>
      <c r="V11" s="65">
        <f>SUM(V12)</f>
        <v>1170.4000000000001</v>
      </c>
      <c r="W11" s="82">
        <v>11447.5625</v>
      </c>
      <c r="X11" s="60">
        <v>18005.03</v>
      </c>
      <c r="Y11" s="151" t="e">
        <v>#REF!</v>
      </c>
      <c r="Z11" s="65">
        <v>1170.4000000000001</v>
      </c>
      <c r="AA11" s="82">
        <f>SUM(AA12)</f>
        <v>0</v>
      </c>
      <c r="AB11" s="60">
        <f>SUM(AB12)</f>
        <v>0</v>
      </c>
      <c r="AC11" s="151" t="e">
        <f>SUM(AC12,#REF!)</f>
        <v>#REF!</v>
      </c>
      <c r="AD11" s="65">
        <f>SUM(AD12)</f>
        <v>0</v>
      </c>
      <c r="AE11" s="82">
        <f>SUM(AE12)</f>
        <v>368152.75699999998</v>
      </c>
      <c r="AF11" s="60">
        <f>SUM(AF12)</f>
        <v>0</v>
      </c>
      <c r="AG11" s="151" t="e">
        <f>SUM(AG12,#REF!)</f>
        <v>#REF!</v>
      </c>
      <c r="AH11" s="65">
        <f>SUM(AH12)</f>
        <v>0</v>
      </c>
      <c r="AI11" s="82">
        <f>SUM(AI12)</f>
        <v>11447.5625</v>
      </c>
      <c r="AJ11" s="60">
        <f>SUM(AJ12)</f>
        <v>0</v>
      </c>
      <c r="AK11" s="151" t="e">
        <f>SUM(AK12,#REF!)</f>
        <v>#REF!</v>
      </c>
      <c r="AL11" s="65">
        <f>SUM(AL12)</f>
        <v>0</v>
      </c>
      <c r="AM11" s="82">
        <f>SUM(AM12)</f>
        <v>0</v>
      </c>
      <c r="AN11" s="60">
        <f>SUM(AN12)</f>
        <v>0</v>
      </c>
      <c r="AO11" s="151" t="e">
        <f>SUM(AO12,#REF!)</f>
        <v>#REF!</v>
      </c>
      <c r="AP11" s="65">
        <f>SUM(AP12)</f>
        <v>0</v>
      </c>
      <c r="AQ11" s="82">
        <f>SUM(AQ12)</f>
        <v>368152.75699999998</v>
      </c>
      <c r="AR11" s="60">
        <f>SUM(AR12)</f>
        <v>0</v>
      </c>
      <c r="AS11" s="151" t="e">
        <f>SUM(AS12,#REF!)</f>
        <v>#REF!</v>
      </c>
      <c r="AT11" s="65">
        <f>SUM(AT12)</f>
        <v>0</v>
      </c>
      <c r="AU11" s="82">
        <f>SUM(AU12)</f>
        <v>11447.5625</v>
      </c>
      <c r="AV11" s="60">
        <f>SUM(AV12)</f>
        <v>0</v>
      </c>
      <c r="AW11" s="151" t="e">
        <f>SUM(AW12,#REF!)</f>
        <v>#REF!</v>
      </c>
      <c r="AX11" s="65">
        <f>SUM(AX12)</f>
        <v>0</v>
      </c>
      <c r="AY11" s="82">
        <f>SUM(AY12)</f>
        <v>379600.3195000001</v>
      </c>
      <c r="AZ11" s="60">
        <f>SUM(AZ12)</f>
        <v>0</v>
      </c>
      <c r="BA11" s="151" t="e">
        <f>SUM(BA12,#REF!)</f>
        <v>#REF!</v>
      </c>
      <c r="BB11" s="65">
        <f>SUM(BB12)</f>
        <v>0</v>
      </c>
      <c r="BC11" s="116">
        <f>SUM(BC12,BC38,BC41,BC43)</f>
        <v>0</v>
      </c>
      <c r="BD11" s="109">
        <f>SUM(BD12,BD38,BD41,BD43)</f>
        <v>0</v>
      </c>
      <c r="BE11" s="64">
        <f>SUM(BE12)</f>
        <v>1518401.2780000004</v>
      </c>
      <c r="BF11" s="64">
        <f>SUM(BF12,BF38,BF41,BF43)</f>
        <v>460650.57883333345</v>
      </c>
      <c r="BG11" s="60">
        <f>SUM(BG12,BG38,BG41,BG43)</f>
        <v>35727.519999999997</v>
      </c>
      <c r="BH11" s="65">
        <f>SUM(BH12,BH38,BH41,BH43)</f>
        <v>18892.89</v>
      </c>
    </row>
    <row r="12" spans="1:60" s="13" customFormat="1" ht="15.75" thickBot="1" x14ac:dyDescent="0.3">
      <c r="A12" s="358" t="s">
        <v>212</v>
      </c>
      <c r="B12" s="355"/>
      <c r="C12" s="357">
        <f t="shared" ref="C12:AI12" si="0">SUM(C13:C37)</f>
        <v>1518401.2780000004</v>
      </c>
      <c r="D12" s="357">
        <f t="shared" si="0"/>
        <v>0</v>
      </c>
      <c r="E12" s="357">
        <f t="shared" si="0"/>
        <v>1518401.2780000004</v>
      </c>
      <c r="F12" s="92">
        <f t="shared" si="0"/>
        <v>0</v>
      </c>
      <c r="G12" s="61">
        <f t="shared" si="0"/>
        <v>0</v>
      </c>
      <c r="H12" s="153">
        <f t="shared" si="0"/>
        <v>0</v>
      </c>
      <c r="I12" s="67">
        <f t="shared" si="0"/>
        <v>0</v>
      </c>
      <c r="J12" s="92">
        <f t="shared" si="0"/>
        <v>0</v>
      </c>
      <c r="K12" s="61">
        <f t="shared" si="0"/>
        <v>0</v>
      </c>
      <c r="L12" s="153">
        <f t="shared" si="0"/>
        <v>0</v>
      </c>
      <c r="M12" s="67">
        <f t="shared" si="0"/>
        <v>0</v>
      </c>
      <c r="N12" s="92">
        <f t="shared" si="0"/>
        <v>0</v>
      </c>
      <c r="O12" s="61">
        <f t="shared" si="0"/>
        <v>0</v>
      </c>
      <c r="P12" s="153">
        <f t="shared" si="0"/>
        <v>0</v>
      </c>
      <c r="Q12" s="67">
        <f t="shared" si="0"/>
        <v>0</v>
      </c>
      <c r="R12" s="427"/>
      <c r="S12" s="92">
        <f t="shared" si="0"/>
        <v>368152.75699999998</v>
      </c>
      <c r="T12" s="61">
        <f t="shared" si="0"/>
        <v>18005.03</v>
      </c>
      <c r="U12" s="153">
        <f t="shared" si="0"/>
        <v>0</v>
      </c>
      <c r="V12" s="67">
        <f t="shared" si="0"/>
        <v>1170.4000000000001</v>
      </c>
      <c r="W12" s="92">
        <v>11447.5625</v>
      </c>
      <c r="X12" s="61">
        <v>18005.03</v>
      </c>
      <c r="Y12" s="153">
        <v>0</v>
      </c>
      <c r="Z12" s="67">
        <v>1170.4000000000001</v>
      </c>
      <c r="AA12" s="92">
        <f t="shared" si="0"/>
        <v>0</v>
      </c>
      <c r="AB12" s="61">
        <f t="shared" si="0"/>
        <v>0</v>
      </c>
      <c r="AC12" s="153">
        <f t="shared" si="0"/>
        <v>0</v>
      </c>
      <c r="AD12" s="67">
        <f t="shared" si="0"/>
        <v>0</v>
      </c>
      <c r="AE12" s="92">
        <f t="shared" si="0"/>
        <v>368152.75699999998</v>
      </c>
      <c r="AF12" s="61">
        <f t="shared" si="0"/>
        <v>0</v>
      </c>
      <c r="AG12" s="153">
        <f t="shared" si="0"/>
        <v>0</v>
      </c>
      <c r="AH12" s="67">
        <f t="shared" si="0"/>
        <v>0</v>
      </c>
      <c r="AI12" s="92">
        <f t="shared" si="0"/>
        <v>11447.5625</v>
      </c>
      <c r="AJ12" s="61">
        <f t="shared" ref="AJ12:BB12" si="1">SUM(AJ13:AJ37)</f>
        <v>0</v>
      </c>
      <c r="AK12" s="153">
        <f t="shared" si="1"/>
        <v>0</v>
      </c>
      <c r="AL12" s="67">
        <f t="shared" si="1"/>
        <v>0</v>
      </c>
      <c r="AM12" s="92">
        <f t="shared" si="1"/>
        <v>0</v>
      </c>
      <c r="AN12" s="61">
        <f t="shared" si="1"/>
        <v>0</v>
      </c>
      <c r="AO12" s="153">
        <f t="shared" si="1"/>
        <v>0</v>
      </c>
      <c r="AP12" s="67">
        <f t="shared" si="1"/>
        <v>0</v>
      </c>
      <c r="AQ12" s="92">
        <f t="shared" si="1"/>
        <v>368152.75699999998</v>
      </c>
      <c r="AR12" s="61">
        <f t="shared" si="1"/>
        <v>0</v>
      </c>
      <c r="AS12" s="153">
        <f t="shared" si="1"/>
        <v>0</v>
      </c>
      <c r="AT12" s="67">
        <f t="shared" si="1"/>
        <v>0</v>
      </c>
      <c r="AU12" s="92">
        <f t="shared" si="1"/>
        <v>11447.5625</v>
      </c>
      <c r="AV12" s="61">
        <f t="shared" si="1"/>
        <v>0</v>
      </c>
      <c r="AW12" s="153">
        <f t="shared" si="1"/>
        <v>0</v>
      </c>
      <c r="AX12" s="67">
        <f t="shared" si="1"/>
        <v>0</v>
      </c>
      <c r="AY12" s="92">
        <f t="shared" si="1"/>
        <v>379600.3195000001</v>
      </c>
      <c r="AZ12" s="61">
        <f t="shared" si="1"/>
        <v>0</v>
      </c>
      <c r="BA12" s="153">
        <f t="shared" si="1"/>
        <v>0</v>
      </c>
      <c r="BB12" s="67">
        <f t="shared" si="1"/>
        <v>0</v>
      </c>
      <c r="BC12" s="115">
        <f>SUM(BC13:BC36)</f>
        <v>0</v>
      </c>
      <c r="BD12" s="111">
        <f>SUM(BD13:BD36)</f>
        <v>0</v>
      </c>
      <c r="BE12" s="66">
        <f>SUM(BE13:BE37)</f>
        <v>1518401.2780000004</v>
      </c>
      <c r="BF12" s="66">
        <f>SUM(BF13:BF37)</f>
        <v>379600.3195000001</v>
      </c>
      <c r="BG12" s="61">
        <f>SUM(BG13:BG37)</f>
        <v>18005.03</v>
      </c>
      <c r="BH12" s="67">
        <f>SUM(BH13:BH37)</f>
        <v>1170.4000000000001</v>
      </c>
    </row>
    <row r="13" spans="1:60" s="86" customFormat="1" ht="28.5" x14ac:dyDescent="0.2">
      <c r="A13" s="87" t="s">
        <v>116</v>
      </c>
      <c r="B13" s="356">
        <v>2</v>
      </c>
      <c r="C13" s="196">
        <v>8525.4180000000015</v>
      </c>
      <c r="D13" s="200">
        <v>0</v>
      </c>
      <c r="E13" s="89">
        <v>8525.4180000000015</v>
      </c>
      <c r="F13" s="90">
        <v>0</v>
      </c>
      <c r="G13" s="84">
        <v>0</v>
      </c>
      <c r="H13" s="152"/>
      <c r="I13" s="85">
        <v>0</v>
      </c>
      <c r="J13" s="90">
        <v>0</v>
      </c>
      <c r="K13" s="84">
        <v>0</v>
      </c>
      <c r="L13" s="152"/>
      <c r="M13" s="85">
        <v>0</v>
      </c>
      <c r="N13" s="90">
        <v>0</v>
      </c>
      <c r="O13" s="84">
        <v>0</v>
      </c>
      <c r="P13" s="152"/>
      <c r="Q13" s="85">
        <v>0</v>
      </c>
      <c r="R13" s="377">
        <v>0</v>
      </c>
      <c r="S13" s="90">
        <v>2131.3545000000004</v>
      </c>
      <c r="T13" s="84">
        <v>1170.4000000000001</v>
      </c>
      <c r="U13" s="152"/>
      <c r="V13" s="85">
        <v>1170.4000000000001</v>
      </c>
      <c r="W13" s="90">
        <v>0</v>
      </c>
      <c r="X13" s="84">
        <v>1170.4000000000001</v>
      </c>
      <c r="Y13" s="152"/>
      <c r="Z13" s="85">
        <v>1170.4000000000001</v>
      </c>
      <c r="AA13" s="90">
        <v>0</v>
      </c>
      <c r="AB13" s="84">
        <v>0</v>
      </c>
      <c r="AC13" s="152"/>
      <c r="AD13" s="85">
        <v>0</v>
      </c>
      <c r="AE13" s="90">
        <v>2131.3545000000004</v>
      </c>
      <c r="AF13" s="84">
        <v>0</v>
      </c>
      <c r="AG13" s="152"/>
      <c r="AH13" s="85">
        <v>0</v>
      </c>
      <c r="AI13" s="90">
        <v>0</v>
      </c>
      <c r="AJ13" s="84">
        <v>0</v>
      </c>
      <c r="AK13" s="152"/>
      <c r="AL13" s="85">
        <v>0</v>
      </c>
      <c r="AM13" s="90">
        <v>0</v>
      </c>
      <c r="AN13" s="84">
        <v>0</v>
      </c>
      <c r="AO13" s="152"/>
      <c r="AP13" s="85">
        <v>0</v>
      </c>
      <c r="AQ13" s="90">
        <v>2131.3545000000004</v>
      </c>
      <c r="AR13" s="84">
        <v>0</v>
      </c>
      <c r="AS13" s="152"/>
      <c r="AT13" s="85">
        <v>0</v>
      </c>
      <c r="AU13" s="90">
        <v>0</v>
      </c>
      <c r="AV13" s="84">
        <v>0</v>
      </c>
      <c r="AW13" s="152"/>
      <c r="AX13" s="85">
        <v>0</v>
      </c>
      <c r="AY13" s="90">
        <v>2131.3545000000004</v>
      </c>
      <c r="AZ13" s="84">
        <v>0</v>
      </c>
      <c r="BA13" s="152"/>
      <c r="BB13" s="85">
        <v>0</v>
      </c>
      <c r="BC13" s="110">
        <v>0</v>
      </c>
      <c r="BD13" s="110">
        <v>0</v>
      </c>
      <c r="BE13" s="83">
        <v>8525.4180000000015</v>
      </c>
      <c r="BF13" s="83">
        <v>2131.3545000000004</v>
      </c>
      <c r="BG13" s="84">
        <v>1170.4000000000001</v>
      </c>
      <c r="BH13" s="85">
        <v>1170.4000000000001</v>
      </c>
    </row>
    <row r="14" spans="1:60" s="86" customFormat="1" x14ac:dyDescent="0.2">
      <c r="A14" s="87" t="s">
        <v>117</v>
      </c>
      <c r="B14" s="356">
        <v>4</v>
      </c>
      <c r="C14" s="196">
        <v>1479.59</v>
      </c>
      <c r="D14" s="200">
        <v>0</v>
      </c>
      <c r="E14" s="89">
        <v>1479.59</v>
      </c>
      <c r="F14" s="90">
        <v>0</v>
      </c>
      <c r="G14" s="84">
        <v>0</v>
      </c>
      <c r="H14" s="152"/>
      <c r="I14" s="85">
        <v>0</v>
      </c>
      <c r="J14" s="90">
        <v>0</v>
      </c>
      <c r="K14" s="84">
        <v>0</v>
      </c>
      <c r="L14" s="152"/>
      <c r="M14" s="85">
        <v>0</v>
      </c>
      <c r="N14" s="90">
        <v>0</v>
      </c>
      <c r="O14" s="84">
        <v>0</v>
      </c>
      <c r="P14" s="152"/>
      <c r="Q14" s="85">
        <v>0</v>
      </c>
      <c r="R14" s="377">
        <v>0</v>
      </c>
      <c r="S14" s="90">
        <v>369.89749999999998</v>
      </c>
      <c r="T14" s="84">
        <v>0</v>
      </c>
      <c r="U14" s="152"/>
      <c r="V14" s="85">
        <v>0</v>
      </c>
      <c r="W14" s="90">
        <v>0</v>
      </c>
      <c r="X14" s="84">
        <v>0</v>
      </c>
      <c r="Y14" s="152"/>
      <c r="Z14" s="85">
        <v>0</v>
      </c>
      <c r="AA14" s="90">
        <v>0</v>
      </c>
      <c r="AB14" s="84">
        <v>0</v>
      </c>
      <c r="AC14" s="152"/>
      <c r="AD14" s="85">
        <v>0</v>
      </c>
      <c r="AE14" s="90">
        <v>369.89749999999998</v>
      </c>
      <c r="AF14" s="84">
        <v>0</v>
      </c>
      <c r="AG14" s="152"/>
      <c r="AH14" s="85">
        <v>0</v>
      </c>
      <c r="AI14" s="90">
        <v>0</v>
      </c>
      <c r="AJ14" s="84">
        <v>0</v>
      </c>
      <c r="AK14" s="152"/>
      <c r="AL14" s="85">
        <v>0</v>
      </c>
      <c r="AM14" s="90">
        <v>0</v>
      </c>
      <c r="AN14" s="84">
        <v>0</v>
      </c>
      <c r="AO14" s="152"/>
      <c r="AP14" s="85">
        <v>0</v>
      </c>
      <c r="AQ14" s="90">
        <v>369.89749999999998</v>
      </c>
      <c r="AR14" s="84">
        <v>0</v>
      </c>
      <c r="AS14" s="152"/>
      <c r="AT14" s="85">
        <v>0</v>
      </c>
      <c r="AU14" s="90">
        <v>0</v>
      </c>
      <c r="AV14" s="84">
        <v>0</v>
      </c>
      <c r="AW14" s="152"/>
      <c r="AX14" s="85">
        <v>0</v>
      </c>
      <c r="AY14" s="90">
        <v>369.89749999999998</v>
      </c>
      <c r="AZ14" s="84">
        <v>0</v>
      </c>
      <c r="BA14" s="152"/>
      <c r="BB14" s="85">
        <v>0</v>
      </c>
      <c r="BC14" s="110">
        <v>0</v>
      </c>
      <c r="BD14" s="110">
        <v>0</v>
      </c>
      <c r="BE14" s="83">
        <v>1479.59</v>
      </c>
      <c r="BF14" s="83">
        <v>369.89749999999998</v>
      </c>
      <c r="BG14" s="84">
        <v>0</v>
      </c>
      <c r="BH14" s="85">
        <v>0</v>
      </c>
    </row>
    <row r="15" spans="1:60" s="86" customFormat="1" x14ac:dyDescent="0.2">
      <c r="A15" s="87" t="s">
        <v>118</v>
      </c>
      <c r="B15" s="356">
        <v>4</v>
      </c>
      <c r="C15" s="196">
        <v>2933.77</v>
      </c>
      <c r="D15" s="200">
        <v>0</v>
      </c>
      <c r="E15" s="89">
        <v>2933.77</v>
      </c>
      <c r="F15" s="90">
        <v>0</v>
      </c>
      <c r="G15" s="84">
        <v>0</v>
      </c>
      <c r="H15" s="152"/>
      <c r="I15" s="85">
        <v>0</v>
      </c>
      <c r="J15" s="90">
        <v>0</v>
      </c>
      <c r="K15" s="84">
        <v>0</v>
      </c>
      <c r="L15" s="152"/>
      <c r="M15" s="85">
        <v>0</v>
      </c>
      <c r="N15" s="90">
        <v>0</v>
      </c>
      <c r="O15" s="84">
        <v>0</v>
      </c>
      <c r="P15" s="152"/>
      <c r="Q15" s="85">
        <v>0</v>
      </c>
      <c r="R15" s="377">
        <v>0</v>
      </c>
      <c r="S15" s="90">
        <v>733.4425</v>
      </c>
      <c r="T15" s="84">
        <v>0</v>
      </c>
      <c r="U15" s="152"/>
      <c r="V15" s="85">
        <v>0</v>
      </c>
      <c r="W15" s="90">
        <v>0</v>
      </c>
      <c r="X15" s="84">
        <v>0</v>
      </c>
      <c r="Y15" s="152"/>
      <c r="Z15" s="85">
        <v>0</v>
      </c>
      <c r="AA15" s="90">
        <v>0</v>
      </c>
      <c r="AB15" s="84">
        <v>0</v>
      </c>
      <c r="AC15" s="152"/>
      <c r="AD15" s="85">
        <v>0</v>
      </c>
      <c r="AE15" s="90">
        <v>733.4425</v>
      </c>
      <c r="AF15" s="84">
        <v>0</v>
      </c>
      <c r="AG15" s="152"/>
      <c r="AH15" s="85">
        <v>0</v>
      </c>
      <c r="AI15" s="90">
        <v>0</v>
      </c>
      <c r="AJ15" s="84">
        <v>0</v>
      </c>
      <c r="AK15" s="152"/>
      <c r="AL15" s="85">
        <v>0</v>
      </c>
      <c r="AM15" s="90">
        <v>0</v>
      </c>
      <c r="AN15" s="84">
        <v>0</v>
      </c>
      <c r="AO15" s="152"/>
      <c r="AP15" s="85">
        <v>0</v>
      </c>
      <c r="AQ15" s="90">
        <v>733.4425</v>
      </c>
      <c r="AR15" s="84">
        <v>0</v>
      </c>
      <c r="AS15" s="152"/>
      <c r="AT15" s="85">
        <v>0</v>
      </c>
      <c r="AU15" s="90">
        <v>0</v>
      </c>
      <c r="AV15" s="84">
        <v>0</v>
      </c>
      <c r="AW15" s="152"/>
      <c r="AX15" s="85">
        <v>0</v>
      </c>
      <c r="AY15" s="90">
        <v>733.4425</v>
      </c>
      <c r="AZ15" s="84">
        <v>0</v>
      </c>
      <c r="BA15" s="152"/>
      <c r="BB15" s="85">
        <v>0</v>
      </c>
      <c r="BC15" s="110">
        <v>0</v>
      </c>
      <c r="BD15" s="110">
        <v>0</v>
      </c>
      <c r="BE15" s="83">
        <v>2933.77</v>
      </c>
      <c r="BF15" s="83">
        <v>733.4425</v>
      </c>
      <c r="BG15" s="84">
        <v>0</v>
      </c>
      <c r="BH15" s="85">
        <v>0</v>
      </c>
    </row>
    <row r="16" spans="1:60" s="86" customFormat="1" x14ac:dyDescent="0.2">
      <c r="A16" s="87" t="s">
        <v>119</v>
      </c>
      <c r="B16" s="356">
        <v>4</v>
      </c>
      <c r="C16" s="196">
        <v>76549.070000000007</v>
      </c>
      <c r="D16" s="200">
        <v>0</v>
      </c>
      <c r="E16" s="89">
        <v>76549.070000000007</v>
      </c>
      <c r="F16" s="90">
        <v>0</v>
      </c>
      <c r="G16" s="84">
        <v>0</v>
      </c>
      <c r="H16" s="152"/>
      <c r="I16" s="85">
        <v>0</v>
      </c>
      <c r="J16" s="90">
        <v>0</v>
      </c>
      <c r="K16" s="84">
        <v>0</v>
      </c>
      <c r="L16" s="152"/>
      <c r="M16" s="85">
        <v>0</v>
      </c>
      <c r="N16" s="90">
        <v>0</v>
      </c>
      <c r="O16" s="84">
        <v>0</v>
      </c>
      <c r="P16" s="152"/>
      <c r="Q16" s="85">
        <v>0</v>
      </c>
      <c r="R16" s="377">
        <v>0</v>
      </c>
      <c r="S16" s="90">
        <v>19137.267500000002</v>
      </c>
      <c r="T16" s="84">
        <v>0</v>
      </c>
      <c r="U16" s="152"/>
      <c r="V16" s="85">
        <v>0</v>
      </c>
      <c r="W16" s="90">
        <v>0</v>
      </c>
      <c r="X16" s="84">
        <v>0</v>
      </c>
      <c r="Y16" s="152"/>
      <c r="Z16" s="85">
        <v>0</v>
      </c>
      <c r="AA16" s="90">
        <v>0</v>
      </c>
      <c r="AB16" s="84">
        <v>0</v>
      </c>
      <c r="AC16" s="152"/>
      <c r="AD16" s="85">
        <v>0</v>
      </c>
      <c r="AE16" s="90">
        <v>19137.267500000002</v>
      </c>
      <c r="AF16" s="84">
        <v>0</v>
      </c>
      <c r="AG16" s="152"/>
      <c r="AH16" s="85">
        <v>0</v>
      </c>
      <c r="AI16" s="90">
        <v>0</v>
      </c>
      <c r="AJ16" s="84">
        <v>0</v>
      </c>
      <c r="AK16" s="152"/>
      <c r="AL16" s="85">
        <v>0</v>
      </c>
      <c r="AM16" s="90">
        <v>0</v>
      </c>
      <c r="AN16" s="84">
        <v>0</v>
      </c>
      <c r="AO16" s="152"/>
      <c r="AP16" s="85">
        <v>0</v>
      </c>
      <c r="AQ16" s="90">
        <v>19137.267500000002</v>
      </c>
      <c r="AR16" s="84">
        <v>0</v>
      </c>
      <c r="AS16" s="152"/>
      <c r="AT16" s="85">
        <v>0</v>
      </c>
      <c r="AU16" s="90">
        <v>0</v>
      </c>
      <c r="AV16" s="84">
        <v>0</v>
      </c>
      <c r="AW16" s="152"/>
      <c r="AX16" s="85">
        <v>0</v>
      </c>
      <c r="AY16" s="90">
        <v>19137.267500000002</v>
      </c>
      <c r="AZ16" s="84">
        <v>0</v>
      </c>
      <c r="BA16" s="152"/>
      <c r="BB16" s="85">
        <v>0</v>
      </c>
      <c r="BC16" s="110">
        <v>0</v>
      </c>
      <c r="BD16" s="110">
        <v>0</v>
      </c>
      <c r="BE16" s="83">
        <v>76549.070000000007</v>
      </c>
      <c r="BF16" s="83">
        <v>19137.267500000002</v>
      </c>
      <c r="BG16" s="84">
        <v>0</v>
      </c>
      <c r="BH16" s="85">
        <v>0</v>
      </c>
    </row>
    <row r="17" spans="1:60" s="86" customFormat="1" x14ac:dyDescent="0.2">
      <c r="A17" s="87" t="s">
        <v>120</v>
      </c>
      <c r="B17" s="356">
        <v>20</v>
      </c>
      <c r="C17" s="196">
        <v>38274.54</v>
      </c>
      <c r="D17" s="200">
        <v>0</v>
      </c>
      <c r="E17" s="89">
        <v>38274.54</v>
      </c>
      <c r="F17" s="90">
        <v>0</v>
      </c>
      <c r="G17" s="84">
        <v>0</v>
      </c>
      <c r="H17" s="152"/>
      <c r="I17" s="85">
        <v>0</v>
      </c>
      <c r="J17" s="90">
        <v>0</v>
      </c>
      <c r="K17" s="84">
        <v>0</v>
      </c>
      <c r="L17" s="152"/>
      <c r="M17" s="85">
        <v>0</v>
      </c>
      <c r="N17" s="90">
        <v>0</v>
      </c>
      <c r="O17" s="84">
        <v>0</v>
      </c>
      <c r="P17" s="152"/>
      <c r="Q17" s="85">
        <v>0</v>
      </c>
      <c r="R17" s="377">
        <v>0</v>
      </c>
      <c r="S17" s="90">
        <v>9568.6350000000002</v>
      </c>
      <c r="T17" s="84">
        <v>0</v>
      </c>
      <c r="U17" s="152"/>
      <c r="V17" s="85">
        <v>0</v>
      </c>
      <c r="W17" s="90">
        <v>0</v>
      </c>
      <c r="X17" s="84">
        <v>0</v>
      </c>
      <c r="Y17" s="152"/>
      <c r="Z17" s="85">
        <v>0</v>
      </c>
      <c r="AA17" s="90">
        <v>0</v>
      </c>
      <c r="AB17" s="84">
        <v>0</v>
      </c>
      <c r="AC17" s="152"/>
      <c r="AD17" s="85">
        <v>0</v>
      </c>
      <c r="AE17" s="90">
        <v>9568.6350000000002</v>
      </c>
      <c r="AF17" s="84">
        <v>0</v>
      </c>
      <c r="AG17" s="152"/>
      <c r="AH17" s="85">
        <v>0</v>
      </c>
      <c r="AI17" s="90">
        <v>0</v>
      </c>
      <c r="AJ17" s="84">
        <v>0</v>
      </c>
      <c r="AK17" s="152"/>
      <c r="AL17" s="85">
        <v>0</v>
      </c>
      <c r="AM17" s="90">
        <v>0</v>
      </c>
      <c r="AN17" s="84">
        <v>0</v>
      </c>
      <c r="AO17" s="152"/>
      <c r="AP17" s="85">
        <v>0</v>
      </c>
      <c r="AQ17" s="90">
        <v>9568.6350000000002</v>
      </c>
      <c r="AR17" s="84">
        <v>0</v>
      </c>
      <c r="AS17" s="152"/>
      <c r="AT17" s="85">
        <v>0</v>
      </c>
      <c r="AU17" s="90">
        <v>0</v>
      </c>
      <c r="AV17" s="84">
        <v>0</v>
      </c>
      <c r="AW17" s="152"/>
      <c r="AX17" s="85">
        <v>0</v>
      </c>
      <c r="AY17" s="90">
        <v>9568.6350000000002</v>
      </c>
      <c r="AZ17" s="84">
        <v>0</v>
      </c>
      <c r="BA17" s="152"/>
      <c r="BB17" s="85">
        <v>0</v>
      </c>
      <c r="BC17" s="110">
        <v>0</v>
      </c>
      <c r="BD17" s="110">
        <v>0</v>
      </c>
      <c r="BE17" s="83">
        <v>38274.54</v>
      </c>
      <c r="BF17" s="83">
        <v>9568.6350000000002</v>
      </c>
      <c r="BG17" s="84">
        <v>0</v>
      </c>
      <c r="BH17" s="85">
        <v>0</v>
      </c>
    </row>
    <row r="18" spans="1:60" s="86" customFormat="1" x14ac:dyDescent="0.2">
      <c r="A18" s="87" t="s">
        <v>121</v>
      </c>
      <c r="B18" s="356">
        <v>4</v>
      </c>
      <c r="C18" s="196">
        <v>25517.06</v>
      </c>
      <c r="D18" s="200">
        <v>0</v>
      </c>
      <c r="E18" s="89">
        <v>25517.06</v>
      </c>
      <c r="F18" s="90">
        <v>0</v>
      </c>
      <c r="G18" s="84">
        <v>0</v>
      </c>
      <c r="H18" s="152"/>
      <c r="I18" s="85">
        <v>0</v>
      </c>
      <c r="J18" s="90">
        <v>0</v>
      </c>
      <c r="K18" s="84">
        <v>0</v>
      </c>
      <c r="L18" s="152"/>
      <c r="M18" s="85">
        <v>0</v>
      </c>
      <c r="N18" s="90">
        <v>0</v>
      </c>
      <c r="O18" s="84">
        <v>0</v>
      </c>
      <c r="P18" s="152"/>
      <c r="Q18" s="85">
        <v>0</v>
      </c>
      <c r="R18" s="377">
        <v>0</v>
      </c>
      <c r="S18" s="90">
        <v>6379.2650000000003</v>
      </c>
      <c r="T18" s="84">
        <v>0</v>
      </c>
      <c r="U18" s="152"/>
      <c r="V18" s="85">
        <v>0</v>
      </c>
      <c r="W18" s="90">
        <v>0</v>
      </c>
      <c r="X18" s="84">
        <v>0</v>
      </c>
      <c r="Y18" s="152"/>
      <c r="Z18" s="85">
        <v>0</v>
      </c>
      <c r="AA18" s="90">
        <v>0</v>
      </c>
      <c r="AB18" s="84">
        <v>0</v>
      </c>
      <c r="AC18" s="152"/>
      <c r="AD18" s="85">
        <v>0</v>
      </c>
      <c r="AE18" s="90">
        <v>6379.2650000000003</v>
      </c>
      <c r="AF18" s="84">
        <v>0</v>
      </c>
      <c r="AG18" s="152"/>
      <c r="AH18" s="85">
        <v>0</v>
      </c>
      <c r="AI18" s="90">
        <v>0</v>
      </c>
      <c r="AJ18" s="84">
        <v>0</v>
      </c>
      <c r="AK18" s="152"/>
      <c r="AL18" s="85">
        <v>0</v>
      </c>
      <c r="AM18" s="90">
        <v>0</v>
      </c>
      <c r="AN18" s="84">
        <v>0</v>
      </c>
      <c r="AO18" s="152"/>
      <c r="AP18" s="85">
        <v>0</v>
      </c>
      <c r="AQ18" s="90">
        <v>6379.2650000000003</v>
      </c>
      <c r="AR18" s="84">
        <v>0</v>
      </c>
      <c r="AS18" s="152"/>
      <c r="AT18" s="85">
        <v>0</v>
      </c>
      <c r="AU18" s="90">
        <v>0</v>
      </c>
      <c r="AV18" s="84">
        <v>0</v>
      </c>
      <c r="AW18" s="152"/>
      <c r="AX18" s="85">
        <v>0</v>
      </c>
      <c r="AY18" s="90">
        <v>6379.2650000000003</v>
      </c>
      <c r="AZ18" s="84">
        <v>0</v>
      </c>
      <c r="BA18" s="152"/>
      <c r="BB18" s="85">
        <v>0</v>
      </c>
      <c r="BC18" s="110">
        <v>0</v>
      </c>
      <c r="BD18" s="110">
        <v>0</v>
      </c>
      <c r="BE18" s="83">
        <v>25517.06</v>
      </c>
      <c r="BF18" s="83">
        <v>6379.2650000000003</v>
      </c>
      <c r="BG18" s="84">
        <v>0</v>
      </c>
      <c r="BH18" s="85">
        <v>0</v>
      </c>
    </row>
    <row r="19" spans="1:60" s="86" customFormat="1" x14ac:dyDescent="0.2">
      <c r="A19" s="87" t="s">
        <v>211</v>
      </c>
      <c r="B19" s="356">
        <v>100</v>
      </c>
      <c r="C19" s="196">
        <v>14800.11</v>
      </c>
      <c r="D19" s="200">
        <v>0</v>
      </c>
      <c r="E19" s="89">
        <v>14800.11</v>
      </c>
      <c r="F19" s="90">
        <v>0</v>
      </c>
      <c r="G19" s="84">
        <v>0</v>
      </c>
      <c r="H19" s="152"/>
      <c r="I19" s="85">
        <v>0</v>
      </c>
      <c r="J19" s="90">
        <v>0</v>
      </c>
      <c r="K19" s="84">
        <v>0</v>
      </c>
      <c r="L19" s="152"/>
      <c r="M19" s="85">
        <v>0</v>
      </c>
      <c r="N19" s="90">
        <v>0</v>
      </c>
      <c r="O19" s="84">
        <v>0</v>
      </c>
      <c r="P19" s="152"/>
      <c r="Q19" s="85">
        <v>0</v>
      </c>
      <c r="R19" s="377">
        <v>0</v>
      </c>
      <c r="S19" s="90">
        <v>3700.0275000000001</v>
      </c>
      <c r="T19" s="84">
        <v>0</v>
      </c>
      <c r="U19" s="152"/>
      <c r="V19" s="85">
        <v>0</v>
      </c>
      <c r="W19" s="90">
        <v>0</v>
      </c>
      <c r="X19" s="84">
        <v>0</v>
      </c>
      <c r="Y19" s="152"/>
      <c r="Z19" s="85">
        <v>0</v>
      </c>
      <c r="AA19" s="90">
        <v>0</v>
      </c>
      <c r="AB19" s="84">
        <v>0</v>
      </c>
      <c r="AC19" s="152"/>
      <c r="AD19" s="85">
        <v>0</v>
      </c>
      <c r="AE19" s="90">
        <v>3700.0275000000001</v>
      </c>
      <c r="AF19" s="84">
        <v>0</v>
      </c>
      <c r="AG19" s="152"/>
      <c r="AH19" s="85">
        <v>0</v>
      </c>
      <c r="AI19" s="90">
        <v>0</v>
      </c>
      <c r="AJ19" s="84">
        <v>0</v>
      </c>
      <c r="AK19" s="152"/>
      <c r="AL19" s="85">
        <v>0</v>
      </c>
      <c r="AM19" s="90">
        <v>0</v>
      </c>
      <c r="AN19" s="84">
        <v>0</v>
      </c>
      <c r="AO19" s="152"/>
      <c r="AP19" s="85">
        <v>0</v>
      </c>
      <c r="AQ19" s="90">
        <v>3700.0275000000001</v>
      </c>
      <c r="AR19" s="84">
        <v>0</v>
      </c>
      <c r="AS19" s="152"/>
      <c r="AT19" s="85">
        <v>0</v>
      </c>
      <c r="AU19" s="90">
        <v>0</v>
      </c>
      <c r="AV19" s="84">
        <v>0</v>
      </c>
      <c r="AW19" s="152"/>
      <c r="AX19" s="85">
        <v>0</v>
      </c>
      <c r="AY19" s="90">
        <v>3700.0275000000001</v>
      </c>
      <c r="AZ19" s="84">
        <v>0</v>
      </c>
      <c r="BA19" s="152"/>
      <c r="BB19" s="85">
        <v>0</v>
      </c>
      <c r="BC19" s="110">
        <v>0</v>
      </c>
      <c r="BD19" s="110">
        <v>0</v>
      </c>
      <c r="BE19" s="83">
        <v>14800.11</v>
      </c>
      <c r="BF19" s="83">
        <v>3700.0275000000001</v>
      </c>
      <c r="BG19" s="84">
        <v>0</v>
      </c>
      <c r="BH19" s="85">
        <v>0</v>
      </c>
    </row>
    <row r="20" spans="1:60" s="86" customFormat="1" x14ac:dyDescent="0.2">
      <c r="A20" s="87" t="s">
        <v>122</v>
      </c>
      <c r="B20" s="356">
        <v>12</v>
      </c>
      <c r="C20" s="196">
        <v>21373.31</v>
      </c>
      <c r="D20" s="200">
        <v>0</v>
      </c>
      <c r="E20" s="89">
        <v>21373.31</v>
      </c>
      <c r="F20" s="90">
        <v>0</v>
      </c>
      <c r="G20" s="84">
        <v>0</v>
      </c>
      <c r="H20" s="152"/>
      <c r="I20" s="85">
        <v>0</v>
      </c>
      <c r="J20" s="90">
        <v>0</v>
      </c>
      <c r="K20" s="84">
        <v>0</v>
      </c>
      <c r="L20" s="152"/>
      <c r="M20" s="85">
        <v>0</v>
      </c>
      <c r="N20" s="90">
        <v>0</v>
      </c>
      <c r="O20" s="84">
        <v>0</v>
      </c>
      <c r="P20" s="152"/>
      <c r="Q20" s="85">
        <v>0</v>
      </c>
      <c r="R20" s="377">
        <v>0</v>
      </c>
      <c r="S20" s="90">
        <v>5343.3275000000003</v>
      </c>
      <c r="T20" s="84">
        <v>0</v>
      </c>
      <c r="U20" s="152"/>
      <c r="V20" s="85">
        <v>0</v>
      </c>
      <c r="W20" s="90">
        <v>0</v>
      </c>
      <c r="X20" s="84">
        <v>0</v>
      </c>
      <c r="Y20" s="152"/>
      <c r="Z20" s="85">
        <v>0</v>
      </c>
      <c r="AA20" s="90">
        <v>0</v>
      </c>
      <c r="AB20" s="84">
        <v>0</v>
      </c>
      <c r="AC20" s="152"/>
      <c r="AD20" s="85">
        <v>0</v>
      </c>
      <c r="AE20" s="90">
        <v>5343.3275000000003</v>
      </c>
      <c r="AF20" s="84">
        <v>0</v>
      </c>
      <c r="AG20" s="152"/>
      <c r="AH20" s="85">
        <v>0</v>
      </c>
      <c r="AI20" s="90">
        <v>0</v>
      </c>
      <c r="AJ20" s="84">
        <v>0</v>
      </c>
      <c r="AK20" s="152"/>
      <c r="AL20" s="85">
        <v>0</v>
      </c>
      <c r="AM20" s="90">
        <v>0</v>
      </c>
      <c r="AN20" s="84">
        <v>0</v>
      </c>
      <c r="AO20" s="152"/>
      <c r="AP20" s="85">
        <v>0</v>
      </c>
      <c r="AQ20" s="90">
        <v>5343.3275000000003</v>
      </c>
      <c r="AR20" s="84">
        <v>0</v>
      </c>
      <c r="AS20" s="152"/>
      <c r="AT20" s="85">
        <v>0</v>
      </c>
      <c r="AU20" s="90">
        <v>0</v>
      </c>
      <c r="AV20" s="84">
        <v>0</v>
      </c>
      <c r="AW20" s="152"/>
      <c r="AX20" s="85">
        <v>0</v>
      </c>
      <c r="AY20" s="90">
        <v>5343.3275000000003</v>
      </c>
      <c r="AZ20" s="84">
        <v>0</v>
      </c>
      <c r="BA20" s="152"/>
      <c r="BB20" s="85">
        <v>0</v>
      </c>
      <c r="BC20" s="110">
        <v>0</v>
      </c>
      <c r="BD20" s="110">
        <v>0</v>
      </c>
      <c r="BE20" s="83">
        <v>21373.31</v>
      </c>
      <c r="BF20" s="83">
        <v>5343.3275000000003</v>
      </c>
      <c r="BG20" s="84">
        <v>0</v>
      </c>
      <c r="BH20" s="85">
        <v>0</v>
      </c>
    </row>
    <row r="21" spans="1:60" s="86" customFormat="1" x14ac:dyDescent="0.2">
      <c r="A21" s="87" t="s">
        <v>123</v>
      </c>
      <c r="B21" s="356">
        <v>16</v>
      </c>
      <c r="C21" s="196">
        <v>7042.33</v>
      </c>
      <c r="D21" s="200">
        <v>0</v>
      </c>
      <c r="E21" s="89">
        <v>7042.33</v>
      </c>
      <c r="F21" s="90">
        <v>0</v>
      </c>
      <c r="G21" s="84">
        <v>0</v>
      </c>
      <c r="H21" s="152"/>
      <c r="I21" s="85">
        <v>0</v>
      </c>
      <c r="J21" s="90">
        <v>0</v>
      </c>
      <c r="K21" s="84">
        <v>0</v>
      </c>
      <c r="L21" s="152"/>
      <c r="M21" s="85">
        <v>0</v>
      </c>
      <c r="N21" s="90">
        <v>0</v>
      </c>
      <c r="O21" s="84">
        <v>0</v>
      </c>
      <c r="P21" s="152"/>
      <c r="Q21" s="85">
        <v>0</v>
      </c>
      <c r="R21" s="377">
        <v>0</v>
      </c>
      <c r="S21" s="90">
        <v>1760.5825</v>
      </c>
      <c r="T21" s="84">
        <v>0</v>
      </c>
      <c r="U21" s="152"/>
      <c r="V21" s="85">
        <v>0</v>
      </c>
      <c r="W21" s="90">
        <v>0</v>
      </c>
      <c r="X21" s="84">
        <v>0</v>
      </c>
      <c r="Y21" s="152"/>
      <c r="Z21" s="85">
        <v>0</v>
      </c>
      <c r="AA21" s="90">
        <v>0</v>
      </c>
      <c r="AB21" s="84">
        <v>0</v>
      </c>
      <c r="AC21" s="152"/>
      <c r="AD21" s="85">
        <v>0</v>
      </c>
      <c r="AE21" s="90">
        <v>1760.5825</v>
      </c>
      <c r="AF21" s="84">
        <v>0</v>
      </c>
      <c r="AG21" s="152"/>
      <c r="AH21" s="85">
        <v>0</v>
      </c>
      <c r="AI21" s="90">
        <v>0</v>
      </c>
      <c r="AJ21" s="84">
        <v>0</v>
      </c>
      <c r="AK21" s="152"/>
      <c r="AL21" s="85">
        <v>0</v>
      </c>
      <c r="AM21" s="90">
        <v>0</v>
      </c>
      <c r="AN21" s="84">
        <v>0</v>
      </c>
      <c r="AO21" s="152"/>
      <c r="AP21" s="85">
        <v>0</v>
      </c>
      <c r="AQ21" s="90">
        <v>1760.5825</v>
      </c>
      <c r="AR21" s="84">
        <v>0</v>
      </c>
      <c r="AS21" s="152"/>
      <c r="AT21" s="85">
        <v>0</v>
      </c>
      <c r="AU21" s="90">
        <v>0</v>
      </c>
      <c r="AV21" s="84">
        <v>0</v>
      </c>
      <c r="AW21" s="152"/>
      <c r="AX21" s="85">
        <v>0</v>
      </c>
      <c r="AY21" s="90">
        <v>1760.5825</v>
      </c>
      <c r="AZ21" s="84">
        <v>0</v>
      </c>
      <c r="BA21" s="152"/>
      <c r="BB21" s="85">
        <v>0</v>
      </c>
      <c r="BC21" s="110">
        <v>0</v>
      </c>
      <c r="BD21" s="110">
        <v>0</v>
      </c>
      <c r="BE21" s="83">
        <v>7042.33</v>
      </c>
      <c r="BF21" s="83">
        <v>1760.5825</v>
      </c>
      <c r="BG21" s="84">
        <v>0</v>
      </c>
      <c r="BH21" s="85">
        <v>0</v>
      </c>
    </row>
    <row r="22" spans="1:60" s="86" customFormat="1" x14ac:dyDescent="0.2">
      <c r="A22" s="87" t="s">
        <v>124</v>
      </c>
      <c r="B22" s="356">
        <v>14</v>
      </c>
      <c r="C22" s="196">
        <v>20670.71</v>
      </c>
      <c r="D22" s="200">
        <v>0</v>
      </c>
      <c r="E22" s="89">
        <v>20670.71</v>
      </c>
      <c r="F22" s="90">
        <v>0</v>
      </c>
      <c r="G22" s="84">
        <v>0</v>
      </c>
      <c r="H22" s="152"/>
      <c r="I22" s="85">
        <v>0</v>
      </c>
      <c r="J22" s="90">
        <v>0</v>
      </c>
      <c r="K22" s="84">
        <v>0</v>
      </c>
      <c r="L22" s="152"/>
      <c r="M22" s="85">
        <v>0</v>
      </c>
      <c r="N22" s="90">
        <v>0</v>
      </c>
      <c r="O22" s="84">
        <v>0</v>
      </c>
      <c r="P22" s="152"/>
      <c r="Q22" s="85">
        <v>0</v>
      </c>
      <c r="R22" s="377">
        <v>0</v>
      </c>
      <c r="S22" s="90">
        <v>5167.6774999999998</v>
      </c>
      <c r="T22" s="84">
        <v>0</v>
      </c>
      <c r="U22" s="152"/>
      <c r="V22" s="85">
        <v>0</v>
      </c>
      <c r="W22" s="90">
        <v>0</v>
      </c>
      <c r="X22" s="84">
        <v>0</v>
      </c>
      <c r="Y22" s="152"/>
      <c r="Z22" s="85">
        <v>0</v>
      </c>
      <c r="AA22" s="90">
        <v>0</v>
      </c>
      <c r="AB22" s="84">
        <v>0</v>
      </c>
      <c r="AC22" s="152"/>
      <c r="AD22" s="85">
        <v>0</v>
      </c>
      <c r="AE22" s="90">
        <v>5167.6774999999998</v>
      </c>
      <c r="AF22" s="84">
        <v>0</v>
      </c>
      <c r="AG22" s="152"/>
      <c r="AH22" s="85">
        <v>0</v>
      </c>
      <c r="AI22" s="90">
        <v>0</v>
      </c>
      <c r="AJ22" s="84">
        <v>0</v>
      </c>
      <c r="AK22" s="152"/>
      <c r="AL22" s="85">
        <v>0</v>
      </c>
      <c r="AM22" s="90">
        <v>0</v>
      </c>
      <c r="AN22" s="84">
        <v>0</v>
      </c>
      <c r="AO22" s="152"/>
      <c r="AP22" s="85">
        <v>0</v>
      </c>
      <c r="AQ22" s="90">
        <v>5167.6774999999998</v>
      </c>
      <c r="AR22" s="84">
        <v>0</v>
      </c>
      <c r="AS22" s="152"/>
      <c r="AT22" s="85">
        <v>0</v>
      </c>
      <c r="AU22" s="90">
        <v>0</v>
      </c>
      <c r="AV22" s="84">
        <v>0</v>
      </c>
      <c r="AW22" s="152"/>
      <c r="AX22" s="85">
        <v>0</v>
      </c>
      <c r="AY22" s="90">
        <v>5167.6774999999998</v>
      </c>
      <c r="AZ22" s="84">
        <v>0</v>
      </c>
      <c r="BA22" s="152"/>
      <c r="BB22" s="85">
        <v>0</v>
      </c>
      <c r="BC22" s="110">
        <v>0</v>
      </c>
      <c r="BD22" s="110">
        <v>0</v>
      </c>
      <c r="BE22" s="83">
        <v>20670.71</v>
      </c>
      <c r="BF22" s="83">
        <v>5167.6774999999998</v>
      </c>
      <c r="BG22" s="84">
        <v>0</v>
      </c>
      <c r="BH22" s="85">
        <v>0</v>
      </c>
    </row>
    <row r="23" spans="1:60" s="86" customFormat="1" x14ac:dyDescent="0.2">
      <c r="A23" s="87" t="s">
        <v>125</v>
      </c>
      <c r="B23" s="356">
        <v>14</v>
      </c>
      <c r="C23" s="196">
        <v>47542.18</v>
      </c>
      <c r="D23" s="200">
        <v>0</v>
      </c>
      <c r="E23" s="89">
        <v>47542.18</v>
      </c>
      <c r="F23" s="90">
        <v>0</v>
      </c>
      <c r="G23" s="84">
        <v>0</v>
      </c>
      <c r="H23" s="152"/>
      <c r="I23" s="85">
        <v>0</v>
      </c>
      <c r="J23" s="90">
        <v>0</v>
      </c>
      <c r="K23" s="84">
        <v>0</v>
      </c>
      <c r="L23" s="152"/>
      <c r="M23" s="85">
        <v>0</v>
      </c>
      <c r="N23" s="90">
        <v>0</v>
      </c>
      <c r="O23" s="84">
        <v>0</v>
      </c>
      <c r="P23" s="152"/>
      <c r="Q23" s="85">
        <v>0</v>
      </c>
      <c r="R23" s="377">
        <v>0</v>
      </c>
      <c r="S23" s="90">
        <v>11885.545</v>
      </c>
      <c r="T23" s="84">
        <v>0</v>
      </c>
      <c r="U23" s="152"/>
      <c r="V23" s="85">
        <v>0</v>
      </c>
      <c r="W23" s="90">
        <v>0</v>
      </c>
      <c r="X23" s="84">
        <v>0</v>
      </c>
      <c r="Y23" s="152"/>
      <c r="Z23" s="85">
        <v>0</v>
      </c>
      <c r="AA23" s="90">
        <v>0</v>
      </c>
      <c r="AB23" s="84">
        <v>0</v>
      </c>
      <c r="AC23" s="152"/>
      <c r="AD23" s="85">
        <v>0</v>
      </c>
      <c r="AE23" s="90">
        <v>11885.545</v>
      </c>
      <c r="AF23" s="84">
        <v>0</v>
      </c>
      <c r="AG23" s="152"/>
      <c r="AH23" s="85">
        <v>0</v>
      </c>
      <c r="AI23" s="90">
        <v>0</v>
      </c>
      <c r="AJ23" s="84">
        <v>0</v>
      </c>
      <c r="AK23" s="152"/>
      <c r="AL23" s="85">
        <v>0</v>
      </c>
      <c r="AM23" s="90">
        <v>0</v>
      </c>
      <c r="AN23" s="84">
        <v>0</v>
      </c>
      <c r="AO23" s="152"/>
      <c r="AP23" s="85">
        <v>0</v>
      </c>
      <c r="AQ23" s="90">
        <v>11885.545</v>
      </c>
      <c r="AR23" s="84">
        <v>0</v>
      </c>
      <c r="AS23" s="152"/>
      <c r="AT23" s="85">
        <v>0</v>
      </c>
      <c r="AU23" s="90">
        <v>0</v>
      </c>
      <c r="AV23" s="84">
        <v>0</v>
      </c>
      <c r="AW23" s="152"/>
      <c r="AX23" s="85">
        <v>0</v>
      </c>
      <c r="AY23" s="90">
        <v>11885.545</v>
      </c>
      <c r="AZ23" s="84">
        <v>0</v>
      </c>
      <c r="BA23" s="152"/>
      <c r="BB23" s="85">
        <v>0</v>
      </c>
      <c r="BC23" s="110">
        <v>0</v>
      </c>
      <c r="BD23" s="110">
        <v>0</v>
      </c>
      <c r="BE23" s="83">
        <v>47542.18</v>
      </c>
      <c r="BF23" s="83">
        <v>11885.545</v>
      </c>
      <c r="BG23" s="84">
        <v>0</v>
      </c>
      <c r="BH23" s="85">
        <v>0</v>
      </c>
    </row>
    <row r="24" spans="1:60" s="86" customFormat="1" x14ac:dyDescent="0.2">
      <c r="A24" s="87" t="s">
        <v>126</v>
      </c>
      <c r="B24" s="356">
        <v>26</v>
      </c>
      <c r="C24" s="196">
        <v>18471</v>
      </c>
      <c r="D24" s="200">
        <v>0</v>
      </c>
      <c r="E24" s="89">
        <v>18471</v>
      </c>
      <c r="F24" s="90">
        <v>0</v>
      </c>
      <c r="G24" s="84">
        <v>0</v>
      </c>
      <c r="H24" s="152"/>
      <c r="I24" s="85">
        <v>0</v>
      </c>
      <c r="J24" s="90">
        <v>0</v>
      </c>
      <c r="K24" s="84">
        <v>0</v>
      </c>
      <c r="L24" s="152"/>
      <c r="M24" s="85">
        <v>0</v>
      </c>
      <c r="N24" s="90">
        <v>0</v>
      </c>
      <c r="O24" s="84">
        <v>0</v>
      </c>
      <c r="P24" s="152"/>
      <c r="Q24" s="85">
        <v>0</v>
      </c>
      <c r="R24" s="377">
        <v>0</v>
      </c>
      <c r="S24" s="90">
        <v>4617.75</v>
      </c>
      <c r="T24" s="84">
        <v>0</v>
      </c>
      <c r="U24" s="152"/>
      <c r="V24" s="85">
        <v>0</v>
      </c>
      <c r="W24" s="90">
        <v>0</v>
      </c>
      <c r="X24" s="84">
        <v>0</v>
      </c>
      <c r="Y24" s="152"/>
      <c r="Z24" s="85">
        <v>0</v>
      </c>
      <c r="AA24" s="90">
        <v>0</v>
      </c>
      <c r="AB24" s="84">
        <v>0</v>
      </c>
      <c r="AC24" s="152"/>
      <c r="AD24" s="85">
        <v>0</v>
      </c>
      <c r="AE24" s="90">
        <v>4617.75</v>
      </c>
      <c r="AF24" s="84">
        <v>0</v>
      </c>
      <c r="AG24" s="152"/>
      <c r="AH24" s="85">
        <v>0</v>
      </c>
      <c r="AI24" s="90">
        <v>0</v>
      </c>
      <c r="AJ24" s="84">
        <v>0</v>
      </c>
      <c r="AK24" s="152"/>
      <c r="AL24" s="85">
        <v>0</v>
      </c>
      <c r="AM24" s="90">
        <v>0</v>
      </c>
      <c r="AN24" s="84">
        <v>0</v>
      </c>
      <c r="AO24" s="152"/>
      <c r="AP24" s="85">
        <v>0</v>
      </c>
      <c r="AQ24" s="90">
        <v>4617.75</v>
      </c>
      <c r="AR24" s="84">
        <v>0</v>
      </c>
      <c r="AS24" s="152"/>
      <c r="AT24" s="85">
        <v>0</v>
      </c>
      <c r="AU24" s="90">
        <v>0</v>
      </c>
      <c r="AV24" s="84">
        <v>0</v>
      </c>
      <c r="AW24" s="152"/>
      <c r="AX24" s="85">
        <v>0</v>
      </c>
      <c r="AY24" s="90">
        <v>4617.75</v>
      </c>
      <c r="AZ24" s="84">
        <v>0</v>
      </c>
      <c r="BA24" s="152"/>
      <c r="BB24" s="85">
        <v>0</v>
      </c>
      <c r="BC24" s="110">
        <v>0</v>
      </c>
      <c r="BD24" s="110">
        <v>0</v>
      </c>
      <c r="BE24" s="83">
        <v>18471</v>
      </c>
      <c r="BF24" s="83">
        <v>4617.75</v>
      </c>
      <c r="BG24" s="84">
        <v>0</v>
      </c>
      <c r="BH24" s="85">
        <v>0</v>
      </c>
    </row>
    <row r="25" spans="1:60" s="86" customFormat="1" x14ac:dyDescent="0.2">
      <c r="A25" s="87" t="s">
        <v>127</v>
      </c>
      <c r="B25" s="356">
        <v>26</v>
      </c>
      <c r="C25" s="196">
        <v>69266.8</v>
      </c>
      <c r="D25" s="200">
        <v>0</v>
      </c>
      <c r="E25" s="89">
        <v>69266.8</v>
      </c>
      <c r="F25" s="90">
        <v>0</v>
      </c>
      <c r="G25" s="84">
        <v>0</v>
      </c>
      <c r="H25" s="152"/>
      <c r="I25" s="85">
        <v>0</v>
      </c>
      <c r="J25" s="90">
        <v>0</v>
      </c>
      <c r="K25" s="84">
        <v>0</v>
      </c>
      <c r="L25" s="152"/>
      <c r="M25" s="85">
        <v>0</v>
      </c>
      <c r="N25" s="90">
        <v>0</v>
      </c>
      <c r="O25" s="84">
        <v>0</v>
      </c>
      <c r="P25" s="152"/>
      <c r="Q25" s="85">
        <v>0</v>
      </c>
      <c r="R25" s="377">
        <v>0</v>
      </c>
      <c r="S25" s="90">
        <v>17316.7</v>
      </c>
      <c r="T25" s="84">
        <v>0</v>
      </c>
      <c r="U25" s="152"/>
      <c r="V25" s="85">
        <v>0</v>
      </c>
      <c r="W25" s="90">
        <v>0</v>
      </c>
      <c r="X25" s="84">
        <v>0</v>
      </c>
      <c r="Y25" s="152"/>
      <c r="Z25" s="85">
        <v>0</v>
      </c>
      <c r="AA25" s="90">
        <v>0</v>
      </c>
      <c r="AB25" s="84">
        <v>0</v>
      </c>
      <c r="AC25" s="152"/>
      <c r="AD25" s="85">
        <v>0</v>
      </c>
      <c r="AE25" s="90">
        <v>17316.7</v>
      </c>
      <c r="AF25" s="84">
        <v>0</v>
      </c>
      <c r="AG25" s="152"/>
      <c r="AH25" s="85">
        <v>0</v>
      </c>
      <c r="AI25" s="90">
        <v>0</v>
      </c>
      <c r="AJ25" s="84">
        <v>0</v>
      </c>
      <c r="AK25" s="152"/>
      <c r="AL25" s="85">
        <v>0</v>
      </c>
      <c r="AM25" s="90">
        <v>0</v>
      </c>
      <c r="AN25" s="84">
        <v>0</v>
      </c>
      <c r="AO25" s="152"/>
      <c r="AP25" s="85">
        <v>0</v>
      </c>
      <c r="AQ25" s="90">
        <v>17316.7</v>
      </c>
      <c r="AR25" s="84">
        <v>0</v>
      </c>
      <c r="AS25" s="152"/>
      <c r="AT25" s="85">
        <v>0</v>
      </c>
      <c r="AU25" s="90">
        <v>0</v>
      </c>
      <c r="AV25" s="84">
        <v>0</v>
      </c>
      <c r="AW25" s="152"/>
      <c r="AX25" s="85">
        <v>0</v>
      </c>
      <c r="AY25" s="90">
        <v>17316.7</v>
      </c>
      <c r="AZ25" s="84">
        <v>0</v>
      </c>
      <c r="BA25" s="152"/>
      <c r="BB25" s="85">
        <v>0</v>
      </c>
      <c r="BC25" s="110">
        <v>0</v>
      </c>
      <c r="BD25" s="110">
        <v>0</v>
      </c>
      <c r="BE25" s="83">
        <v>69266.8</v>
      </c>
      <c r="BF25" s="83">
        <v>17316.7</v>
      </c>
      <c r="BG25" s="84">
        <v>0</v>
      </c>
      <c r="BH25" s="85">
        <v>0</v>
      </c>
    </row>
    <row r="26" spans="1:60" s="86" customFormat="1" x14ac:dyDescent="0.2">
      <c r="A26" s="87" t="s">
        <v>155</v>
      </c>
      <c r="B26" s="356">
        <v>92083</v>
      </c>
      <c r="C26" s="196">
        <v>55673.81</v>
      </c>
      <c r="D26" s="200">
        <v>0</v>
      </c>
      <c r="E26" s="89">
        <v>55673.81</v>
      </c>
      <c r="F26" s="90">
        <v>0</v>
      </c>
      <c r="G26" s="84">
        <v>0</v>
      </c>
      <c r="H26" s="152"/>
      <c r="I26" s="85">
        <v>0</v>
      </c>
      <c r="J26" s="90">
        <v>0</v>
      </c>
      <c r="K26" s="84">
        <v>0</v>
      </c>
      <c r="L26" s="152"/>
      <c r="M26" s="85">
        <v>0</v>
      </c>
      <c r="N26" s="90">
        <v>0</v>
      </c>
      <c r="O26" s="84">
        <v>0</v>
      </c>
      <c r="P26" s="152"/>
      <c r="Q26" s="85">
        <v>0</v>
      </c>
      <c r="R26" s="377">
        <v>0</v>
      </c>
      <c r="S26" s="90">
        <v>13214.6675</v>
      </c>
      <c r="T26" s="84">
        <v>1034.99</v>
      </c>
      <c r="U26" s="152"/>
      <c r="V26" s="85">
        <v>0</v>
      </c>
      <c r="W26" s="90">
        <v>703.78499999999997</v>
      </c>
      <c r="X26" s="84">
        <v>1034.99</v>
      </c>
      <c r="Y26" s="152"/>
      <c r="Z26" s="85">
        <v>0</v>
      </c>
      <c r="AA26" s="90">
        <v>0</v>
      </c>
      <c r="AB26" s="84">
        <v>0</v>
      </c>
      <c r="AC26" s="152"/>
      <c r="AD26" s="85">
        <v>0</v>
      </c>
      <c r="AE26" s="90">
        <v>13214.6675</v>
      </c>
      <c r="AF26" s="84">
        <v>0</v>
      </c>
      <c r="AG26" s="152"/>
      <c r="AH26" s="85">
        <v>0</v>
      </c>
      <c r="AI26" s="90">
        <v>703.78499999999997</v>
      </c>
      <c r="AJ26" s="84">
        <v>0</v>
      </c>
      <c r="AK26" s="152"/>
      <c r="AL26" s="85">
        <v>0</v>
      </c>
      <c r="AM26" s="90">
        <v>0</v>
      </c>
      <c r="AN26" s="84">
        <v>0</v>
      </c>
      <c r="AO26" s="152"/>
      <c r="AP26" s="85">
        <v>0</v>
      </c>
      <c r="AQ26" s="90">
        <v>13214.6675</v>
      </c>
      <c r="AR26" s="84">
        <v>0</v>
      </c>
      <c r="AS26" s="152"/>
      <c r="AT26" s="85">
        <v>0</v>
      </c>
      <c r="AU26" s="90">
        <v>703.78499999999997</v>
      </c>
      <c r="AV26" s="84">
        <v>0</v>
      </c>
      <c r="AW26" s="152"/>
      <c r="AX26" s="85">
        <v>0</v>
      </c>
      <c r="AY26" s="90">
        <v>13918.452499999999</v>
      </c>
      <c r="AZ26" s="84">
        <v>0</v>
      </c>
      <c r="BA26" s="152"/>
      <c r="BB26" s="85">
        <v>0</v>
      </c>
      <c r="BC26" s="110">
        <v>0</v>
      </c>
      <c r="BD26" s="110">
        <v>0</v>
      </c>
      <c r="BE26" s="83">
        <v>55673.81</v>
      </c>
      <c r="BF26" s="83">
        <v>13918.452499999999</v>
      </c>
      <c r="BG26" s="84">
        <v>1034.99</v>
      </c>
      <c r="BH26" s="85">
        <v>0</v>
      </c>
    </row>
    <row r="27" spans="1:60" s="86" customFormat="1" x14ac:dyDescent="0.2">
      <c r="A27" s="87" t="s">
        <v>154</v>
      </c>
      <c r="B27" s="356">
        <v>92083</v>
      </c>
      <c r="C27" s="196">
        <v>36536.189999999995</v>
      </c>
      <c r="D27" s="200">
        <v>0</v>
      </c>
      <c r="E27" s="89">
        <v>36536.189999999995</v>
      </c>
      <c r="F27" s="90">
        <v>0</v>
      </c>
      <c r="G27" s="84">
        <v>0</v>
      </c>
      <c r="H27" s="152"/>
      <c r="I27" s="85">
        <v>0</v>
      </c>
      <c r="J27" s="90">
        <v>0</v>
      </c>
      <c r="K27" s="84">
        <v>0</v>
      </c>
      <c r="L27" s="152"/>
      <c r="M27" s="85">
        <v>0</v>
      </c>
      <c r="N27" s="90">
        <v>0</v>
      </c>
      <c r="O27" s="84">
        <v>0</v>
      </c>
      <c r="P27" s="152"/>
      <c r="Q27" s="85">
        <v>0</v>
      </c>
      <c r="R27" s="377">
        <v>0</v>
      </c>
      <c r="S27" s="90">
        <v>8672.1849999999995</v>
      </c>
      <c r="T27" s="84">
        <v>679.2</v>
      </c>
      <c r="U27" s="152"/>
      <c r="V27" s="85">
        <v>0</v>
      </c>
      <c r="W27" s="90">
        <v>461.86250000000001</v>
      </c>
      <c r="X27" s="84">
        <v>679.2</v>
      </c>
      <c r="Y27" s="152"/>
      <c r="Z27" s="85">
        <v>0</v>
      </c>
      <c r="AA27" s="90">
        <v>0</v>
      </c>
      <c r="AB27" s="84">
        <v>0</v>
      </c>
      <c r="AC27" s="152"/>
      <c r="AD27" s="85">
        <v>0</v>
      </c>
      <c r="AE27" s="90">
        <v>8672.1849999999995</v>
      </c>
      <c r="AF27" s="84">
        <v>0</v>
      </c>
      <c r="AG27" s="152"/>
      <c r="AH27" s="85">
        <v>0</v>
      </c>
      <c r="AI27" s="90">
        <v>461.86250000000001</v>
      </c>
      <c r="AJ27" s="84">
        <v>0</v>
      </c>
      <c r="AK27" s="152"/>
      <c r="AL27" s="85">
        <v>0</v>
      </c>
      <c r="AM27" s="90">
        <v>0</v>
      </c>
      <c r="AN27" s="84">
        <v>0</v>
      </c>
      <c r="AO27" s="152"/>
      <c r="AP27" s="85">
        <v>0</v>
      </c>
      <c r="AQ27" s="90">
        <v>8672.1849999999995</v>
      </c>
      <c r="AR27" s="84">
        <v>0</v>
      </c>
      <c r="AS27" s="152"/>
      <c r="AT27" s="85">
        <v>0</v>
      </c>
      <c r="AU27" s="90">
        <v>461.86250000000001</v>
      </c>
      <c r="AV27" s="84">
        <v>0</v>
      </c>
      <c r="AW27" s="152"/>
      <c r="AX27" s="85">
        <v>0</v>
      </c>
      <c r="AY27" s="90">
        <v>9134.0474999999988</v>
      </c>
      <c r="AZ27" s="84">
        <v>0</v>
      </c>
      <c r="BA27" s="152"/>
      <c r="BB27" s="85">
        <v>0</v>
      </c>
      <c r="BC27" s="110">
        <v>0</v>
      </c>
      <c r="BD27" s="110">
        <v>0</v>
      </c>
      <c r="BE27" s="83">
        <v>36536.189999999995</v>
      </c>
      <c r="BF27" s="83">
        <v>9134.0474999999988</v>
      </c>
      <c r="BG27" s="84">
        <v>679.2</v>
      </c>
      <c r="BH27" s="85">
        <v>0</v>
      </c>
    </row>
    <row r="28" spans="1:60" s="86" customFormat="1" x14ac:dyDescent="0.2">
      <c r="A28" s="87" t="s">
        <v>153</v>
      </c>
      <c r="B28" s="356">
        <v>92083</v>
      </c>
      <c r="C28" s="196">
        <v>73940.87000000001</v>
      </c>
      <c r="D28" s="200">
        <v>0</v>
      </c>
      <c r="E28" s="89">
        <v>73940.87000000001</v>
      </c>
      <c r="F28" s="90">
        <v>0</v>
      </c>
      <c r="G28" s="84">
        <v>0</v>
      </c>
      <c r="H28" s="152"/>
      <c r="I28" s="85">
        <v>0</v>
      </c>
      <c r="J28" s="90">
        <v>0</v>
      </c>
      <c r="K28" s="84">
        <v>0</v>
      </c>
      <c r="L28" s="152"/>
      <c r="M28" s="85">
        <v>0</v>
      </c>
      <c r="N28" s="90">
        <v>0</v>
      </c>
      <c r="O28" s="84">
        <v>0</v>
      </c>
      <c r="P28" s="152"/>
      <c r="Q28" s="85">
        <v>0</v>
      </c>
      <c r="R28" s="377">
        <v>0</v>
      </c>
      <c r="S28" s="90">
        <v>17550.497500000001</v>
      </c>
      <c r="T28" s="84">
        <v>1374.58</v>
      </c>
      <c r="U28" s="152"/>
      <c r="V28" s="85">
        <v>0</v>
      </c>
      <c r="W28" s="90">
        <v>934.72</v>
      </c>
      <c r="X28" s="84">
        <v>1374.58</v>
      </c>
      <c r="Y28" s="152"/>
      <c r="Z28" s="85">
        <v>0</v>
      </c>
      <c r="AA28" s="90">
        <v>0</v>
      </c>
      <c r="AB28" s="84">
        <v>0</v>
      </c>
      <c r="AC28" s="152"/>
      <c r="AD28" s="85">
        <v>0</v>
      </c>
      <c r="AE28" s="90">
        <v>17550.497500000001</v>
      </c>
      <c r="AF28" s="84">
        <v>0</v>
      </c>
      <c r="AG28" s="152"/>
      <c r="AH28" s="85">
        <v>0</v>
      </c>
      <c r="AI28" s="90">
        <v>934.72</v>
      </c>
      <c r="AJ28" s="84">
        <v>0</v>
      </c>
      <c r="AK28" s="152"/>
      <c r="AL28" s="85">
        <v>0</v>
      </c>
      <c r="AM28" s="90">
        <v>0</v>
      </c>
      <c r="AN28" s="84">
        <v>0</v>
      </c>
      <c r="AO28" s="152"/>
      <c r="AP28" s="85">
        <v>0</v>
      </c>
      <c r="AQ28" s="90">
        <v>17550.497500000001</v>
      </c>
      <c r="AR28" s="84">
        <v>0</v>
      </c>
      <c r="AS28" s="152"/>
      <c r="AT28" s="85">
        <v>0</v>
      </c>
      <c r="AU28" s="90">
        <v>934.72</v>
      </c>
      <c r="AV28" s="84">
        <v>0</v>
      </c>
      <c r="AW28" s="152"/>
      <c r="AX28" s="85">
        <v>0</v>
      </c>
      <c r="AY28" s="90">
        <v>18485.217500000002</v>
      </c>
      <c r="AZ28" s="84">
        <v>0</v>
      </c>
      <c r="BA28" s="152"/>
      <c r="BB28" s="85">
        <v>0</v>
      </c>
      <c r="BC28" s="110">
        <v>0</v>
      </c>
      <c r="BD28" s="110">
        <v>0</v>
      </c>
      <c r="BE28" s="83">
        <v>73940.87000000001</v>
      </c>
      <c r="BF28" s="83">
        <v>18485.217500000002</v>
      </c>
      <c r="BG28" s="84">
        <v>1374.58</v>
      </c>
      <c r="BH28" s="85">
        <v>0</v>
      </c>
    </row>
    <row r="29" spans="1:60" s="86" customFormat="1" x14ac:dyDescent="0.2">
      <c r="A29" s="87" t="s">
        <v>151</v>
      </c>
      <c r="B29" s="356">
        <v>92083</v>
      </c>
      <c r="C29" s="196">
        <v>398410.84</v>
      </c>
      <c r="D29" s="200">
        <v>0</v>
      </c>
      <c r="E29" s="89">
        <v>398410.84</v>
      </c>
      <c r="F29" s="90">
        <v>0</v>
      </c>
      <c r="G29" s="84">
        <v>0</v>
      </c>
      <c r="H29" s="152"/>
      <c r="I29" s="85">
        <v>0</v>
      </c>
      <c r="J29" s="90">
        <v>0</v>
      </c>
      <c r="K29" s="84">
        <v>0</v>
      </c>
      <c r="L29" s="152"/>
      <c r="M29" s="85">
        <v>0</v>
      </c>
      <c r="N29" s="90">
        <v>0</v>
      </c>
      <c r="O29" s="84">
        <v>0</v>
      </c>
      <c r="P29" s="152"/>
      <c r="Q29" s="85">
        <v>0</v>
      </c>
      <c r="R29" s="377">
        <v>0</v>
      </c>
      <c r="S29" s="90">
        <v>94566.222500000003</v>
      </c>
      <c r="T29" s="84">
        <v>7406.6</v>
      </c>
      <c r="U29" s="152"/>
      <c r="V29" s="85">
        <v>0</v>
      </c>
      <c r="W29" s="90">
        <v>5036.4875000000002</v>
      </c>
      <c r="X29" s="84">
        <v>7406.6</v>
      </c>
      <c r="Y29" s="152"/>
      <c r="Z29" s="85">
        <v>0</v>
      </c>
      <c r="AA29" s="90">
        <v>0</v>
      </c>
      <c r="AB29" s="84">
        <v>0</v>
      </c>
      <c r="AC29" s="152"/>
      <c r="AD29" s="85">
        <v>0</v>
      </c>
      <c r="AE29" s="90">
        <v>94566.222500000003</v>
      </c>
      <c r="AF29" s="84">
        <v>0</v>
      </c>
      <c r="AG29" s="152"/>
      <c r="AH29" s="85">
        <v>0</v>
      </c>
      <c r="AI29" s="90">
        <v>5036.4875000000002</v>
      </c>
      <c r="AJ29" s="84">
        <v>0</v>
      </c>
      <c r="AK29" s="152"/>
      <c r="AL29" s="85">
        <v>0</v>
      </c>
      <c r="AM29" s="90">
        <v>0</v>
      </c>
      <c r="AN29" s="84">
        <v>0</v>
      </c>
      <c r="AO29" s="152"/>
      <c r="AP29" s="85">
        <v>0</v>
      </c>
      <c r="AQ29" s="90">
        <v>94566.222500000003</v>
      </c>
      <c r="AR29" s="84">
        <v>0</v>
      </c>
      <c r="AS29" s="152"/>
      <c r="AT29" s="85">
        <v>0</v>
      </c>
      <c r="AU29" s="90">
        <v>5036.4875000000002</v>
      </c>
      <c r="AV29" s="84">
        <v>0</v>
      </c>
      <c r="AW29" s="152"/>
      <c r="AX29" s="85">
        <v>0</v>
      </c>
      <c r="AY29" s="90">
        <v>99602.71</v>
      </c>
      <c r="AZ29" s="84">
        <v>0</v>
      </c>
      <c r="BA29" s="152"/>
      <c r="BB29" s="85">
        <v>0</v>
      </c>
      <c r="BC29" s="110">
        <v>0</v>
      </c>
      <c r="BD29" s="110">
        <v>0</v>
      </c>
      <c r="BE29" s="83">
        <v>398410.83999999997</v>
      </c>
      <c r="BF29" s="83">
        <v>99602.71</v>
      </c>
      <c r="BG29" s="84">
        <v>7406.6</v>
      </c>
      <c r="BH29" s="85">
        <v>0</v>
      </c>
    </row>
    <row r="30" spans="1:60" s="86" customFormat="1" x14ac:dyDescent="0.2">
      <c r="A30" s="87" t="s">
        <v>156</v>
      </c>
      <c r="B30" s="356">
        <v>92083</v>
      </c>
      <c r="C30" s="196">
        <v>52193.31</v>
      </c>
      <c r="D30" s="200">
        <v>0</v>
      </c>
      <c r="E30" s="89">
        <v>52193.31</v>
      </c>
      <c r="F30" s="90">
        <v>0</v>
      </c>
      <c r="G30" s="84">
        <v>0</v>
      </c>
      <c r="H30" s="152"/>
      <c r="I30" s="85">
        <v>0</v>
      </c>
      <c r="J30" s="90">
        <v>0</v>
      </c>
      <c r="K30" s="84">
        <v>0</v>
      </c>
      <c r="L30" s="152"/>
      <c r="M30" s="85">
        <v>0</v>
      </c>
      <c r="N30" s="90">
        <v>0</v>
      </c>
      <c r="O30" s="84">
        <v>0</v>
      </c>
      <c r="P30" s="152"/>
      <c r="Q30" s="85">
        <v>0</v>
      </c>
      <c r="R30" s="377">
        <v>0</v>
      </c>
      <c r="S30" s="90">
        <v>12388.525</v>
      </c>
      <c r="T30" s="84">
        <v>970.29</v>
      </c>
      <c r="U30" s="152"/>
      <c r="V30" s="85">
        <v>0</v>
      </c>
      <c r="W30" s="90">
        <v>659.80250000000001</v>
      </c>
      <c r="X30" s="84">
        <v>970.29</v>
      </c>
      <c r="Y30" s="152"/>
      <c r="Z30" s="85">
        <v>0</v>
      </c>
      <c r="AA30" s="90">
        <v>0</v>
      </c>
      <c r="AB30" s="84">
        <v>0</v>
      </c>
      <c r="AC30" s="152"/>
      <c r="AD30" s="85">
        <v>0</v>
      </c>
      <c r="AE30" s="90">
        <v>12388.525</v>
      </c>
      <c r="AF30" s="84">
        <v>0</v>
      </c>
      <c r="AG30" s="152"/>
      <c r="AH30" s="85">
        <v>0</v>
      </c>
      <c r="AI30" s="90">
        <v>659.80250000000001</v>
      </c>
      <c r="AJ30" s="84">
        <v>0</v>
      </c>
      <c r="AK30" s="152"/>
      <c r="AL30" s="85">
        <v>0</v>
      </c>
      <c r="AM30" s="90">
        <v>0</v>
      </c>
      <c r="AN30" s="84">
        <v>0</v>
      </c>
      <c r="AO30" s="152"/>
      <c r="AP30" s="85">
        <v>0</v>
      </c>
      <c r="AQ30" s="90">
        <v>12388.525</v>
      </c>
      <c r="AR30" s="84">
        <v>0</v>
      </c>
      <c r="AS30" s="152"/>
      <c r="AT30" s="85">
        <v>0</v>
      </c>
      <c r="AU30" s="90">
        <v>659.80250000000001</v>
      </c>
      <c r="AV30" s="84">
        <v>0</v>
      </c>
      <c r="AW30" s="152"/>
      <c r="AX30" s="85">
        <v>0</v>
      </c>
      <c r="AY30" s="90">
        <v>13048.327499999999</v>
      </c>
      <c r="AZ30" s="84">
        <v>0</v>
      </c>
      <c r="BA30" s="152"/>
      <c r="BB30" s="85">
        <v>0</v>
      </c>
      <c r="BC30" s="110">
        <v>0</v>
      </c>
      <c r="BD30" s="110">
        <v>0</v>
      </c>
      <c r="BE30" s="83">
        <v>52193.31</v>
      </c>
      <c r="BF30" s="83">
        <v>13048.327499999999</v>
      </c>
      <c r="BG30" s="84">
        <v>970.29</v>
      </c>
      <c r="BH30" s="85">
        <v>0</v>
      </c>
    </row>
    <row r="31" spans="1:60" s="86" customFormat="1" x14ac:dyDescent="0.2">
      <c r="A31" s="87" t="s">
        <v>160</v>
      </c>
      <c r="B31" s="356">
        <v>114800</v>
      </c>
      <c r="C31" s="196">
        <v>47938.36</v>
      </c>
      <c r="D31" s="200">
        <v>0</v>
      </c>
      <c r="E31" s="89">
        <v>47938.36</v>
      </c>
      <c r="F31" s="90">
        <v>0</v>
      </c>
      <c r="G31" s="84">
        <v>0</v>
      </c>
      <c r="H31" s="152"/>
      <c r="I31" s="85">
        <v>0</v>
      </c>
      <c r="J31" s="90">
        <v>0</v>
      </c>
      <c r="K31" s="84">
        <v>0</v>
      </c>
      <c r="L31" s="152"/>
      <c r="M31" s="85">
        <v>0</v>
      </c>
      <c r="N31" s="90">
        <v>0</v>
      </c>
      <c r="O31" s="84">
        <v>0</v>
      </c>
      <c r="P31" s="152"/>
      <c r="Q31" s="85">
        <v>0</v>
      </c>
      <c r="R31" s="377">
        <v>0</v>
      </c>
      <c r="S31" s="90">
        <v>11984.59</v>
      </c>
      <c r="T31" s="84">
        <v>0</v>
      </c>
      <c r="U31" s="152"/>
      <c r="V31" s="85">
        <v>0</v>
      </c>
      <c r="W31" s="90">
        <v>0</v>
      </c>
      <c r="X31" s="84">
        <v>0</v>
      </c>
      <c r="Y31" s="152"/>
      <c r="Z31" s="85">
        <v>0</v>
      </c>
      <c r="AA31" s="90">
        <v>0</v>
      </c>
      <c r="AB31" s="84">
        <v>0</v>
      </c>
      <c r="AC31" s="152"/>
      <c r="AD31" s="85">
        <v>0</v>
      </c>
      <c r="AE31" s="90">
        <v>11984.59</v>
      </c>
      <c r="AF31" s="84">
        <v>0</v>
      </c>
      <c r="AG31" s="152"/>
      <c r="AH31" s="85">
        <v>0</v>
      </c>
      <c r="AI31" s="90">
        <v>0</v>
      </c>
      <c r="AJ31" s="84">
        <v>0</v>
      </c>
      <c r="AK31" s="152"/>
      <c r="AL31" s="85">
        <v>0</v>
      </c>
      <c r="AM31" s="90">
        <v>0</v>
      </c>
      <c r="AN31" s="84">
        <v>0</v>
      </c>
      <c r="AO31" s="152"/>
      <c r="AP31" s="85">
        <v>0</v>
      </c>
      <c r="AQ31" s="90">
        <v>11984.59</v>
      </c>
      <c r="AR31" s="84">
        <v>0</v>
      </c>
      <c r="AS31" s="152"/>
      <c r="AT31" s="85">
        <v>0</v>
      </c>
      <c r="AU31" s="90">
        <v>0</v>
      </c>
      <c r="AV31" s="84">
        <v>0</v>
      </c>
      <c r="AW31" s="152"/>
      <c r="AX31" s="85">
        <v>0</v>
      </c>
      <c r="AY31" s="90">
        <v>11984.59</v>
      </c>
      <c r="AZ31" s="84">
        <v>0</v>
      </c>
      <c r="BA31" s="152"/>
      <c r="BB31" s="85">
        <v>0</v>
      </c>
      <c r="BC31" s="110">
        <v>0</v>
      </c>
      <c r="BD31" s="110">
        <v>0</v>
      </c>
      <c r="BE31" s="83">
        <v>47938.36</v>
      </c>
      <c r="BF31" s="83">
        <v>11984.59</v>
      </c>
      <c r="BG31" s="84">
        <v>0</v>
      </c>
      <c r="BH31" s="85">
        <v>0</v>
      </c>
    </row>
    <row r="32" spans="1:60" s="86" customFormat="1" x14ac:dyDescent="0.2">
      <c r="A32" s="87" t="s">
        <v>161</v>
      </c>
      <c r="B32" s="356">
        <v>114800</v>
      </c>
      <c r="C32" s="196">
        <v>58302.96</v>
      </c>
      <c r="D32" s="200">
        <v>0</v>
      </c>
      <c r="E32" s="89">
        <v>58302.96</v>
      </c>
      <c r="F32" s="90">
        <v>0</v>
      </c>
      <c r="G32" s="84">
        <v>0</v>
      </c>
      <c r="H32" s="152"/>
      <c r="I32" s="85">
        <v>0</v>
      </c>
      <c r="J32" s="90">
        <v>0</v>
      </c>
      <c r="K32" s="84">
        <v>0</v>
      </c>
      <c r="L32" s="152"/>
      <c r="M32" s="85">
        <v>0</v>
      </c>
      <c r="N32" s="90">
        <v>0</v>
      </c>
      <c r="O32" s="84">
        <v>0</v>
      </c>
      <c r="P32" s="152"/>
      <c r="Q32" s="85">
        <v>0</v>
      </c>
      <c r="R32" s="377">
        <v>0</v>
      </c>
      <c r="S32" s="90">
        <v>14575.74</v>
      </c>
      <c r="T32" s="84">
        <v>0</v>
      </c>
      <c r="U32" s="152"/>
      <c r="V32" s="85">
        <v>0</v>
      </c>
      <c r="W32" s="90">
        <v>0</v>
      </c>
      <c r="X32" s="84">
        <v>0</v>
      </c>
      <c r="Y32" s="152"/>
      <c r="Z32" s="85">
        <v>0</v>
      </c>
      <c r="AA32" s="90">
        <v>0</v>
      </c>
      <c r="AB32" s="84">
        <v>0</v>
      </c>
      <c r="AC32" s="152"/>
      <c r="AD32" s="85">
        <v>0</v>
      </c>
      <c r="AE32" s="90">
        <v>14575.74</v>
      </c>
      <c r="AF32" s="84">
        <v>0</v>
      </c>
      <c r="AG32" s="152"/>
      <c r="AH32" s="85">
        <v>0</v>
      </c>
      <c r="AI32" s="90">
        <v>0</v>
      </c>
      <c r="AJ32" s="84">
        <v>0</v>
      </c>
      <c r="AK32" s="152"/>
      <c r="AL32" s="85">
        <v>0</v>
      </c>
      <c r="AM32" s="90">
        <v>0</v>
      </c>
      <c r="AN32" s="84">
        <v>0</v>
      </c>
      <c r="AO32" s="152"/>
      <c r="AP32" s="85">
        <v>0</v>
      </c>
      <c r="AQ32" s="90">
        <v>14575.74</v>
      </c>
      <c r="AR32" s="84">
        <v>0</v>
      </c>
      <c r="AS32" s="152"/>
      <c r="AT32" s="85">
        <v>0</v>
      </c>
      <c r="AU32" s="90">
        <v>0</v>
      </c>
      <c r="AV32" s="84">
        <v>0</v>
      </c>
      <c r="AW32" s="152"/>
      <c r="AX32" s="85">
        <v>0</v>
      </c>
      <c r="AY32" s="90">
        <v>14575.74</v>
      </c>
      <c r="AZ32" s="84">
        <v>0</v>
      </c>
      <c r="BA32" s="152"/>
      <c r="BB32" s="85">
        <v>0</v>
      </c>
      <c r="BC32" s="110">
        <v>0</v>
      </c>
      <c r="BD32" s="110">
        <v>0</v>
      </c>
      <c r="BE32" s="83">
        <v>58302.96</v>
      </c>
      <c r="BF32" s="83">
        <v>14575.74</v>
      </c>
      <c r="BG32" s="84">
        <v>0</v>
      </c>
      <c r="BH32" s="85">
        <v>0</v>
      </c>
    </row>
    <row r="33" spans="1:60" s="86" customFormat="1" x14ac:dyDescent="0.2">
      <c r="A33" s="87" t="s">
        <v>157</v>
      </c>
      <c r="B33" s="356">
        <v>92083</v>
      </c>
      <c r="C33" s="196">
        <v>73940.87000000001</v>
      </c>
      <c r="D33" s="200">
        <v>0</v>
      </c>
      <c r="E33" s="89">
        <v>73940.87000000001</v>
      </c>
      <c r="F33" s="90">
        <v>0</v>
      </c>
      <c r="G33" s="84">
        <v>0</v>
      </c>
      <c r="H33" s="152"/>
      <c r="I33" s="85">
        <v>0</v>
      </c>
      <c r="J33" s="90">
        <v>0</v>
      </c>
      <c r="K33" s="84">
        <v>0</v>
      </c>
      <c r="L33" s="152"/>
      <c r="M33" s="85">
        <v>0</v>
      </c>
      <c r="N33" s="90">
        <v>0</v>
      </c>
      <c r="O33" s="84">
        <v>0</v>
      </c>
      <c r="P33" s="152"/>
      <c r="Q33" s="85">
        <v>0</v>
      </c>
      <c r="R33" s="377">
        <v>0</v>
      </c>
      <c r="S33" s="90">
        <v>17550.497500000001</v>
      </c>
      <c r="T33" s="84">
        <v>1374.58</v>
      </c>
      <c r="U33" s="152"/>
      <c r="V33" s="85">
        <v>0</v>
      </c>
      <c r="W33" s="90">
        <v>934.72</v>
      </c>
      <c r="X33" s="84">
        <v>1374.58</v>
      </c>
      <c r="Y33" s="152"/>
      <c r="Z33" s="85">
        <v>0</v>
      </c>
      <c r="AA33" s="90">
        <v>0</v>
      </c>
      <c r="AB33" s="84">
        <v>0</v>
      </c>
      <c r="AC33" s="152"/>
      <c r="AD33" s="85">
        <v>0</v>
      </c>
      <c r="AE33" s="90">
        <v>17550.497500000001</v>
      </c>
      <c r="AF33" s="84">
        <v>0</v>
      </c>
      <c r="AG33" s="152"/>
      <c r="AH33" s="85">
        <v>0</v>
      </c>
      <c r="AI33" s="90">
        <v>934.72</v>
      </c>
      <c r="AJ33" s="84">
        <v>0</v>
      </c>
      <c r="AK33" s="152"/>
      <c r="AL33" s="85">
        <v>0</v>
      </c>
      <c r="AM33" s="90">
        <v>0</v>
      </c>
      <c r="AN33" s="84">
        <v>0</v>
      </c>
      <c r="AO33" s="152"/>
      <c r="AP33" s="85">
        <v>0</v>
      </c>
      <c r="AQ33" s="90">
        <v>17550.497500000001</v>
      </c>
      <c r="AR33" s="84">
        <v>0</v>
      </c>
      <c r="AS33" s="152"/>
      <c r="AT33" s="85">
        <v>0</v>
      </c>
      <c r="AU33" s="90">
        <v>934.72</v>
      </c>
      <c r="AV33" s="84">
        <v>0</v>
      </c>
      <c r="AW33" s="152"/>
      <c r="AX33" s="85">
        <v>0</v>
      </c>
      <c r="AY33" s="90">
        <v>18485.217500000002</v>
      </c>
      <c r="AZ33" s="84">
        <v>0</v>
      </c>
      <c r="BA33" s="152"/>
      <c r="BB33" s="85">
        <v>0</v>
      </c>
      <c r="BC33" s="110">
        <v>0</v>
      </c>
      <c r="BD33" s="110">
        <v>0</v>
      </c>
      <c r="BE33" s="83">
        <v>73940.87000000001</v>
      </c>
      <c r="BF33" s="83">
        <v>18485.217500000002</v>
      </c>
      <c r="BG33" s="84">
        <v>1374.58</v>
      </c>
      <c r="BH33" s="85">
        <v>0</v>
      </c>
    </row>
    <row r="34" spans="1:60" s="86" customFormat="1" x14ac:dyDescent="0.2">
      <c r="A34" s="87" t="s">
        <v>159</v>
      </c>
      <c r="B34" s="356">
        <v>92083</v>
      </c>
      <c r="C34" s="196">
        <v>81770.499999999985</v>
      </c>
      <c r="D34" s="200">
        <v>0</v>
      </c>
      <c r="E34" s="89">
        <v>81770.499999999985</v>
      </c>
      <c r="F34" s="90">
        <v>0</v>
      </c>
      <c r="G34" s="84">
        <v>0</v>
      </c>
      <c r="H34" s="152"/>
      <c r="I34" s="85">
        <v>0</v>
      </c>
      <c r="J34" s="90">
        <v>0</v>
      </c>
      <c r="K34" s="84">
        <v>0</v>
      </c>
      <c r="L34" s="152"/>
      <c r="M34" s="85">
        <v>0</v>
      </c>
      <c r="N34" s="90">
        <v>0</v>
      </c>
      <c r="O34" s="84">
        <v>0</v>
      </c>
      <c r="P34" s="152"/>
      <c r="Q34" s="85">
        <v>0</v>
      </c>
      <c r="R34" s="377">
        <v>0</v>
      </c>
      <c r="S34" s="90">
        <v>19408.934999999998</v>
      </c>
      <c r="T34" s="84">
        <v>1520.14</v>
      </c>
      <c r="U34" s="152"/>
      <c r="V34" s="85">
        <v>0</v>
      </c>
      <c r="W34" s="90">
        <v>1033.69</v>
      </c>
      <c r="X34" s="84">
        <v>1520.14</v>
      </c>
      <c r="Y34" s="152"/>
      <c r="Z34" s="85">
        <v>0</v>
      </c>
      <c r="AA34" s="90">
        <v>0</v>
      </c>
      <c r="AB34" s="84">
        <v>0</v>
      </c>
      <c r="AC34" s="152"/>
      <c r="AD34" s="85">
        <v>0</v>
      </c>
      <c r="AE34" s="90">
        <v>19408.934999999998</v>
      </c>
      <c r="AF34" s="84">
        <v>0</v>
      </c>
      <c r="AG34" s="152"/>
      <c r="AH34" s="85">
        <v>0</v>
      </c>
      <c r="AI34" s="90">
        <v>1033.69</v>
      </c>
      <c r="AJ34" s="84">
        <v>0</v>
      </c>
      <c r="AK34" s="152"/>
      <c r="AL34" s="85">
        <v>0</v>
      </c>
      <c r="AM34" s="90">
        <v>0</v>
      </c>
      <c r="AN34" s="84">
        <v>0</v>
      </c>
      <c r="AO34" s="152"/>
      <c r="AP34" s="85">
        <v>0</v>
      </c>
      <c r="AQ34" s="90">
        <v>19408.934999999998</v>
      </c>
      <c r="AR34" s="84">
        <v>0</v>
      </c>
      <c r="AS34" s="152"/>
      <c r="AT34" s="85">
        <v>0</v>
      </c>
      <c r="AU34" s="90">
        <v>1033.69</v>
      </c>
      <c r="AV34" s="84">
        <v>0</v>
      </c>
      <c r="AW34" s="152"/>
      <c r="AX34" s="85">
        <v>0</v>
      </c>
      <c r="AY34" s="90">
        <v>20442.624999999996</v>
      </c>
      <c r="AZ34" s="84">
        <v>0</v>
      </c>
      <c r="BA34" s="152"/>
      <c r="BB34" s="85">
        <v>0</v>
      </c>
      <c r="BC34" s="110">
        <v>0</v>
      </c>
      <c r="BD34" s="110">
        <v>0</v>
      </c>
      <c r="BE34" s="83">
        <v>81770.5</v>
      </c>
      <c r="BF34" s="83">
        <v>20442.624999999996</v>
      </c>
      <c r="BG34" s="84">
        <v>1520.14</v>
      </c>
      <c r="BH34" s="85">
        <v>0</v>
      </c>
    </row>
    <row r="35" spans="1:60" s="86" customFormat="1" x14ac:dyDescent="0.2">
      <c r="A35" s="87" t="s">
        <v>158</v>
      </c>
      <c r="B35" s="356">
        <v>92083</v>
      </c>
      <c r="C35" s="196">
        <v>73940.87000000001</v>
      </c>
      <c r="D35" s="200">
        <v>0</v>
      </c>
      <c r="E35" s="89">
        <v>73940.87000000001</v>
      </c>
      <c r="F35" s="90">
        <v>0</v>
      </c>
      <c r="G35" s="84">
        <v>0</v>
      </c>
      <c r="H35" s="152"/>
      <c r="I35" s="85">
        <v>0</v>
      </c>
      <c r="J35" s="90">
        <v>0</v>
      </c>
      <c r="K35" s="84">
        <v>0</v>
      </c>
      <c r="L35" s="152"/>
      <c r="M35" s="85">
        <v>0</v>
      </c>
      <c r="N35" s="90">
        <v>0</v>
      </c>
      <c r="O35" s="84">
        <v>0</v>
      </c>
      <c r="P35" s="152"/>
      <c r="Q35" s="85">
        <v>0</v>
      </c>
      <c r="R35" s="377">
        <v>0</v>
      </c>
      <c r="S35" s="90">
        <v>17550.497500000001</v>
      </c>
      <c r="T35" s="84">
        <v>1374.58</v>
      </c>
      <c r="U35" s="152"/>
      <c r="V35" s="85">
        <v>0</v>
      </c>
      <c r="W35" s="90">
        <v>934.72</v>
      </c>
      <c r="X35" s="84">
        <v>1374.58</v>
      </c>
      <c r="Y35" s="152"/>
      <c r="Z35" s="85">
        <v>0</v>
      </c>
      <c r="AA35" s="90">
        <v>0</v>
      </c>
      <c r="AB35" s="84">
        <v>0</v>
      </c>
      <c r="AC35" s="152"/>
      <c r="AD35" s="85">
        <v>0</v>
      </c>
      <c r="AE35" s="90">
        <v>17550.497500000001</v>
      </c>
      <c r="AF35" s="84">
        <v>0</v>
      </c>
      <c r="AG35" s="152"/>
      <c r="AH35" s="85">
        <v>0</v>
      </c>
      <c r="AI35" s="90">
        <v>934.72</v>
      </c>
      <c r="AJ35" s="84">
        <v>0</v>
      </c>
      <c r="AK35" s="152"/>
      <c r="AL35" s="85">
        <v>0</v>
      </c>
      <c r="AM35" s="90">
        <v>0</v>
      </c>
      <c r="AN35" s="84">
        <v>0</v>
      </c>
      <c r="AO35" s="152"/>
      <c r="AP35" s="85">
        <v>0</v>
      </c>
      <c r="AQ35" s="90">
        <v>17550.497500000001</v>
      </c>
      <c r="AR35" s="84">
        <v>0</v>
      </c>
      <c r="AS35" s="152"/>
      <c r="AT35" s="85">
        <v>0</v>
      </c>
      <c r="AU35" s="90">
        <v>934.72</v>
      </c>
      <c r="AV35" s="84">
        <v>0</v>
      </c>
      <c r="AW35" s="152"/>
      <c r="AX35" s="85">
        <v>0</v>
      </c>
      <c r="AY35" s="90">
        <v>18485.217500000002</v>
      </c>
      <c r="AZ35" s="84">
        <v>0</v>
      </c>
      <c r="BA35" s="152"/>
      <c r="BB35" s="85">
        <v>0</v>
      </c>
      <c r="BC35" s="110">
        <v>0</v>
      </c>
      <c r="BD35" s="110">
        <v>0</v>
      </c>
      <c r="BE35" s="83">
        <v>73940.87000000001</v>
      </c>
      <c r="BF35" s="83">
        <v>18485.217500000002</v>
      </c>
      <c r="BG35" s="84">
        <v>1374.58</v>
      </c>
      <c r="BH35" s="85">
        <v>0</v>
      </c>
    </row>
    <row r="36" spans="1:60" s="86" customFormat="1" x14ac:dyDescent="0.2">
      <c r="A36" s="87" t="s">
        <v>152</v>
      </c>
      <c r="B36" s="356">
        <v>92083</v>
      </c>
      <c r="C36" s="196">
        <v>59152.27</v>
      </c>
      <c r="D36" s="200">
        <v>0</v>
      </c>
      <c r="E36" s="89">
        <v>59152.27</v>
      </c>
      <c r="F36" s="90">
        <v>0</v>
      </c>
      <c r="G36" s="84">
        <v>0</v>
      </c>
      <c r="H36" s="152"/>
      <c r="I36" s="85">
        <v>0</v>
      </c>
      <c r="J36" s="90">
        <v>0</v>
      </c>
      <c r="K36" s="84">
        <v>0</v>
      </c>
      <c r="L36" s="152"/>
      <c r="M36" s="85">
        <v>0</v>
      </c>
      <c r="N36" s="90">
        <v>0</v>
      </c>
      <c r="O36" s="84">
        <v>0</v>
      </c>
      <c r="P36" s="152"/>
      <c r="Q36" s="85">
        <v>0</v>
      </c>
      <c r="R36" s="377">
        <v>0</v>
      </c>
      <c r="S36" s="90">
        <v>14040.2925</v>
      </c>
      <c r="T36" s="84">
        <v>1099.67</v>
      </c>
      <c r="U36" s="152"/>
      <c r="V36" s="85">
        <v>0</v>
      </c>
      <c r="W36" s="90">
        <v>747.77499999999998</v>
      </c>
      <c r="X36" s="84">
        <v>1099.67</v>
      </c>
      <c r="Y36" s="152"/>
      <c r="Z36" s="85">
        <v>0</v>
      </c>
      <c r="AA36" s="90">
        <v>0</v>
      </c>
      <c r="AB36" s="84">
        <v>0</v>
      </c>
      <c r="AC36" s="152"/>
      <c r="AD36" s="85">
        <v>0</v>
      </c>
      <c r="AE36" s="90">
        <v>14040.2925</v>
      </c>
      <c r="AF36" s="84">
        <v>0</v>
      </c>
      <c r="AG36" s="152"/>
      <c r="AH36" s="85">
        <v>0</v>
      </c>
      <c r="AI36" s="90">
        <v>747.77499999999998</v>
      </c>
      <c r="AJ36" s="84">
        <v>0</v>
      </c>
      <c r="AK36" s="152"/>
      <c r="AL36" s="85">
        <v>0</v>
      </c>
      <c r="AM36" s="90">
        <v>0</v>
      </c>
      <c r="AN36" s="84">
        <v>0</v>
      </c>
      <c r="AO36" s="152"/>
      <c r="AP36" s="85">
        <v>0</v>
      </c>
      <c r="AQ36" s="90">
        <v>14040.2925</v>
      </c>
      <c r="AR36" s="84">
        <v>0</v>
      </c>
      <c r="AS36" s="152"/>
      <c r="AT36" s="85">
        <v>0</v>
      </c>
      <c r="AU36" s="90">
        <v>747.77499999999998</v>
      </c>
      <c r="AV36" s="84">
        <v>0</v>
      </c>
      <c r="AW36" s="152"/>
      <c r="AX36" s="85">
        <v>0</v>
      </c>
      <c r="AY36" s="90">
        <v>14788.067499999999</v>
      </c>
      <c r="AZ36" s="84">
        <v>0</v>
      </c>
      <c r="BA36" s="152"/>
      <c r="BB36" s="85">
        <v>0</v>
      </c>
      <c r="BC36" s="110">
        <v>0</v>
      </c>
      <c r="BD36" s="110">
        <v>0</v>
      </c>
      <c r="BE36" s="83">
        <v>59152.270000000004</v>
      </c>
      <c r="BF36" s="83">
        <v>14788.067499999999</v>
      </c>
      <c r="BG36" s="84">
        <v>1099.67</v>
      </c>
      <c r="BH36" s="85">
        <v>0</v>
      </c>
    </row>
    <row r="37" spans="1:60" s="86" customFormat="1" ht="15" thickBot="1" x14ac:dyDescent="0.25">
      <c r="A37" s="87" t="s">
        <v>162</v>
      </c>
      <c r="B37" s="356">
        <v>114800</v>
      </c>
      <c r="C37" s="196">
        <v>154154.54</v>
      </c>
      <c r="D37" s="200">
        <v>0</v>
      </c>
      <c r="E37" s="89">
        <v>154154.54</v>
      </c>
      <c r="F37" s="90">
        <v>0</v>
      </c>
      <c r="G37" s="84">
        <v>0</v>
      </c>
      <c r="H37" s="152"/>
      <c r="I37" s="85">
        <v>0</v>
      </c>
      <c r="J37" s="90">
        <v>0</v>
      </c>
      <c r="K37" s="84">
        <v>0</v>
      </c>
      <c r="L37" s="152"/>
      <c r="M37" s="85">
        <v>0</v>
      </c>
      <c r="N37" s="90">
        <v>0</v>
      </c>
      <c r="O37" s="84">
        <v>0</v>
      </c>
      <c r="P37" s="152"/>
      <c r="Q37" s="85">
        <v>0</v>
      </c>
      <c r="R37" s="377">
        <v>0</v>
      </c>
      <c r="S37" s="90">
        <v>38538.635000000002</v>
      </c>
      <c r="T37" s="84">
        <v>0</v>
      </c>
      <c r="U37" s="152"/>
      <c r="V37" s="85">
        <v>0</v>
      </c>
      <c r="W37" s="90">
        <v>0</v>
      </c>
      <c r="X37" s="84">
        <v>0</v>
      </c>
      <c r="Y37" s="152"/>
      <c r="Z37" s="85">
        <v>0</v>
      </c>
      <c r="AA37" s="90">
        <v>0</v>
      </c>
      <c r="AB37" s="84">
        <v>0</v>
      </c>
      <c r="AC37" s="152"/>
      <c r="AD37" s="85">
        <v>0</v>
      </c>
      <c r="AE37" s="90">
        <v>38538.635000000002</v>
      </c>
      <c r="AF37" s="84">
        <v>0</v>
      </c>
      <c r="AG37" s="152"/>
      <c r="AH37" s="85">
        <v>0</v>
      </c>
      <c r="AI37" s="90">
        <v>0</v>
      </c>
      <c r="AJ37" s="84">
        <v>0</v>
      </c>
      <c r="AK37" s="152"/>
      <c r="AL37" s="85">
        <v>0</v>
      </c>
      <c r="AM37" s="90">
        <v>0</v>
      </c>
      <c r="AN37" s="84">
        <v>0</v>
      </c>
      <c r="AO37" s="152"/>
      <c r="AP37" s="85">
        <v>0</v>
      </c>
      <c r="AQ37" s="90">
        <v>38538.635000000002</v>
      </c>
      <c r="AR37" s="84">
        <v>0</v>
      </c>
      <c r="AS37" s="152"/>
      <c r="AT37" s="85">
        <v>0</v>
      </c>
      <c r="AU37" s="90">
        <v>0</v>
      </c>
      <c r="AV37" s="84">
        <v>0</v>
      </c>
      <c r="AW37" s="152"/>
      <c r="AX37" s="85">
        <v>0</v>
      </c>
      <c r="AY37" s="90">
        <v>38538.635000000002</v>
      </c>
      <c r="AZ37" s="84">
        <v>0</v>
      </c>
      <c r="BA37" s="152"/>
      <c r="BB37" s="85">
        <v>0</v>
      </c>
      <c r="BC37" s="110">
        <v>0</v>
      </c>
      <c r="BD37" s="110">
        <v>0</v>
      </c>
      <c r="BE37" s="83">
        <v>154154.54</v>
      </c>
      <c r="BF37" s="83">
        <v>38538.635000000002</v>
      </c>
      <c r="BG37" s="84">
        <v>0</v>
      </c>
      <c r="BH37" s="85">
        <v>0</v>
      </c>
    </row>
    <row r="38" spans="1:60" s="13" customFormat="1" ht="15.75" thickBot="1" x14ac:dyDescent="0.3">
      <c r="A38" s="80" t="s">
        <v>210</v>
      </c>
      <c r="B38" s="355"/>
      <c r="C38" s="95">
        <f>SUM(C39:C40)</f>
        <v>54273.383999999998</v>
      </c>
      <c r="D38" s="354"/>
      <c r="E38" s="96">
        <f>SUM(E39:E40)</f>
        <v>54273.383999999998</v>
      </c>
      <c r="F38" s="92">
        <f>SUM(F39:F40)</f>
        <v>0</v>
      </c>
      <c r="G38" s="61">
        <f>SUM(G39:G40)</f>
        <v>0</v>
      </c>
      <c r="H38" s="153">
        <f>SUM(H39:H42)</f>
        <v>0</v>
      </c>
      <c r="I38" s="67">
        <f>SUM(I39:I40)</f>
        <v>0</v>
      </c>
      <c r="J38" s="92">
        <f>SUM(J39:J40)</f>
        <v>0</v>
      </c>
      <c r="K38" s="61">
        <f>SUM(K39:K40)</f>
        <v>0</v>
      </c>
      <c r="L38" s="153">
        <f>SUM(L39:L42)</f>
        <v>0</v>
      </c>
      <c r="M38" s="67">
        <f>SUM(M39:M40)</f>
        <v>0</v>
      </c>
      <c r="N38" s="92">
        <f>SUM(N39:N40)</f>
        <v>0</v>
      </c>
      <c r="O38" s="61">
        <f>SUM(O39:O40)</f>
        <v>0</v>
      </c>
      <c r="P38" s="153">
        <f>SUM(P39:P42)</f>
        <v>0</v>
      </c>
      <c r="Q38" s="67">
        <f>SUM(Q39:Q40)</f>
        <v>0</v>
      </c>
      <c r="R38" s="375">
        <f t="shared" ref="R38" si="2">SUM(O38+K38+G38)-(N38+J38+F38)</f>
        <v>0</v>
      </c>
      <c r="S38" s="92">
        <f>SUM(S39:S40)</f>
        <v>0</v>
      </c>
      <c r="T38" s="61">
        <v>0</v>
      </c>
      <c r="U38" s="153">
        <v>0</v>
      </c>
      <c r="V38" s="67">
        <v>0</v>
      </c>
      <c r="W38" s="92">
        <v>13568.346</v>
      </c>
      <c r="X38" s="61">
        <v>0</v>
      </c>
      <c r="Y38" s="153">
        <v>0</v>
      </c>
      <c r="Z38" s="67">
        <v>0</v>
      </c>
      <c r="AA38" s="92">
        <f>SUM(AA39:AA40)</f>
        <v>0</v>
      </c>
      <c r="AB38" s="61">
        <f>SUM(AB39:AB40)</f>
        <v>0</v>
      </c>
      <c r="AC38" s="153">
        <f>SUM(AC39:AC42)</f>
        <v>0</v>
      </c>
      <c r="AD38" s="67">
        <f>SUM(AD39:AD40)</f>
        <v>0</v>
      </c>
      <c r="AE38" s="92">
        <f>SUM(AE39:AE40)</f>
        <v>0</v>
      </c>
      <c r="AF38" s="61">
        <f>SUM(AF39:AF40)</f>
        <v>0</v>
      </c>
      <c r="AG38" s="153">
        <f>SUM(AG39:AG42)</f>
        <v>0</v>
      </c>
      <c r="AH38" s="67">
        <f>SUM(AH39:AH40)</f>
        <v>0</v>
      </c>
      <c r="AI38" s="92">
        <f>SUM(AI39:AI40)</f>
        <v>13568.346</v>
      </c>
      <c r="AJ38" s="61">
        <f>SUM(AJ39:AJ40)</f>
        <v>0</v>
      </c>
      <c r="AK38" s="153">
        <f>SUM(AK39:AK42)</f>
        <v>0</v>
      </c>
      <c r="AL38" s="67">
        <f>SUM(AL39:AL40)</f>
        <v>0</v>
      </c>
      <c r="AM38" s="92">
        <f>SUM(AM39:AM40)</f>
        <v>0</v>
      </c>
      <c r="AN38" s="61">
        <f>SUM(AN39:AN40)</f>
        <v>0</v>
      </c>
      <c r="AO38" s="153">
        <f>SUM(AO39:AO42)</f>
        <v>0</v>
      </c>
      <c r="AP38" s="67">
        <f>SUM(AP39:AP40)</f>
        <v>0</v>
      </c>
      <c r="AQ38" s="92">
        <f>SUM(AQ39:AQ40)</f>
        <v>0</v>
      </c>
      <c r="AR38" s="61">
        <f>SUM(AR39:AR40)</f>
        <v>0</v>
      </c>
      <c r="AS38" s="153">
        <f>SUM(AS39:AS42)</f>
        <v>0</v>
      </c>
      <c r="AT38" s="67">
        <f>SUM(AT39:AT40)</f>
        <v>0</v>
      </c>
      <c r="AU38" s="92">
        <f>SUM(AU39:AU40)</f>
        <v>13568.346</v>
      </c>
      <c r="AV38" s="61">
        <f>SUM(AV39:AV40)</f>
        <v>0</v>
      </c>
      <c r="AW38" s="153">
        <f>SUM(AW39:AW42)</f>
        <v>0</v>
      </c>
      <c r="AX38" s="67">
        <f>SUM(AX39:AX40)</f>
        <v>0</v>
      </c>
      <c r="AY38" s="92">
        <f>SUM(AY39:AY40)</f>
        <v>13568.346</v>
      </c>
      <c r="AZ38" s="61">
        <f>SUM(AZ39:AZ40)</f>
        <v>0</v>
      </c>
      <c r="BA38" s="153">
        <f>SUM(BA39:BA42)</f>
        <v>0</v>
      </c>
      <c r="BB38" s="67">
        <f t="shared" ref="BB38:BH38" si="3">SUM(BB39:BB40)</f>
        <v>0</v>
      </c>
      <c r="BC38" s="115">
        <f t="shared" si="3"/>
        <v>0</v>
      </c>
      <c r="BD38" s="111">
        <f t="shared" si="3"/>
        <v>0</v>
      </c>
      <c r="BE38" s="66">
        <v>54273.383999999998</v>
      </c>
      <c r="BF38" s="66">
        <v>13568.346</v>
      </c>
      <c r="BG38" s="61">
        <v>0</v>
      </c>
      <c r="BH38" s="67">
        <v>0</v>
      </c>
    </row>
    <row r="39" spans="1:60" s="86" customFormat="1" x14ac:dyDescent="0.2">
      <c r="A39" s="87" t="s">
        <v>209</v>
      </c>
      <c r="B39" s="356">
        <v>100</v>
      </c>
      <c r="C39" s="196">
        <v>45227.82</v>
      </c>
      <c r="D39" s="200">
        <v>0</v>
      </c>
      <c r="E39" s="89">
        <v>45227.82</v>
      </c>
      <c r="F39" s="90">
        <v>0</v>
      </c>
      <c r="G39" s="84">
        <v>0</v>
      </c>
      <c r="H39" s="152"/>
      <c r="I39" s="85">
        <v>0</v>
      </c>
      <c r="J39" s="90">
        <v>0</v>
      </c>
      <c r="K39" s="84">
        <v>0</v>
      </c>
      <c r="L39" s="152"/>
      <c r="M39" s="85">
        <v>0</v>
      </c>
      <c r="N39" s="90">
        <v>0</v>
      </c>
      <c r="O39" s="84">
        <v>0</v>
      </c>
      <c r="P39" s="152"/>
      <c r="Q39" s="85">
        <v>0</v>
      </c>
      <c r="R39" s="377">
        <v>0</v>
      </c>
      <c r="S39" s="90">
        <v>0</v>
      </c>
      <c r="T39" s="84">
        <v>0</v>
      </c>
      <c r="U39" s="152"/>
      <c r="V39" s="85">
        <v>0</v>
      </c>
      <c r="W39" s="338">
        <v>11306.955</v>
      </c>
      <c r="X39" s="84">
        <v>0</v>
      </c>
      <c r="Y39" s="152"/>
      <c r="Z39" s="85">
        <v>0</v>
      </c>
      <c r="AA39" s="90">
        <v>0</v>
      </c>
      <c r="AB39" s="84">
        <v>0</v>
      </c>
      <c r="AC39" s="152"/>
      <c r="AD39" s="85">
        <v>0</v>
      </c>
      <c r="AE39" s="90">
        <v>0</v>
      </c>
      <c r="AF39" s="84">
        <v>0</v>
      </c>
      <c r="AG39" s="152"/>
      <c r="AH39" s="85">
        <v>0</v>
      </c>
      <c r="AI39" s="338">
        <v>11306.955</v>
      </c>
      <c r="AJ39" s="84">
        <v>0</v>
      </c>
      <c r="AK39" s="152"/>
      <c r="AL39" s="85">
        <v>0</v>
      </c>
      <c r="AM39" s="90">
        <v>0</v>
      </c>
      <c r="AN39" s="84">
        <v>0</v>
      </c>
      <c r="AO39" s="152"/>
      <c r="AP39" s="85">
        <v>0</v>
      </c>
      <c r="AQ39" s="90">
        <v>0</v>
      </c>
      <c r="AR39" s="84">
        <v>0</v>
      </c>
      <c r="AS39" s="152"/>
      <c r="AT39" s="85">
        <v>0</v>
      </c>
      <c r="AU39" s="338">
        <v>11306.955</v>
      </c>
      <c r="AV39" s="84">
        <v>0</v>
      </c>
      <c r="AW39" s="152"/>
      <c r="AX39" s="85">
        <v>0</v>
      </c>
      <c r="AY39" s="338">
        <v>11306.955</v>
      </c>
      <c r="AZ39" s="84">
        <v>0</v>
      </c>
      <c r="BA39" s="152"/>
      <c r="BB39" s="85">
        <v>0</v>
      </c>
      <c r="BC39" s="110">
        <v>0</v>
      </c>
      <c r="BD39" s="110">
        <v>0</v>
      </c>
      <c r="BE39" s="83">
        <v>45227.82</v>
      </c>
      <c r="BF39" s="83">
        <v>11306.955</v>
      </c>
      <c r="BG39" s="84">
        <v>0</v>
      </c>
      <c r="BH39" s="85">
        <v>0</v>
      </c>
    </row>
    <row r="40" spans="1:60" s="86" customFormat="1" ht="15" thickBot="1" x14ac:dyDescent="0.25">
      <c r="A40" s="87" t="s">
        <v>208</v>
      </c>
      <c r="B40" s="356">
        <v>20</v>
      </c>
      <c r="C40" s="196">
        <v>9045.5640000000003</v>
      </c>
      <c r="D40" s="200">
        <v>0</v>
      </c>
      <c r="E40" s="89">
        <v>9045.5640000000003</v>
      </c>
      <c r="F40" s="90">
        <v>0</v>
      </c>
      <c r="G40" s="84">
        <v>0</v>
      </c>
      <c r="H40" s="152"/>
      <c r="I40" s="85">
        <v>0</v>
      </c>
      <c r="J40" s="90">
        <v>0</v>
      </c>
      <c r="K40" s="84">
        <v>0</v>
      </c>
      <c r="L40" s="152"/>
      <c r="M40" s="85">
        <v>0</v>
      </c>
      <c r="N40" s="90">
        <v>0</v>
      </c>
      <c r="O40" s="84">
        <v>0</v>
      </c>
      <c r="P40" s="152"/>
      <c r="Q40" s="85">
        <v>0</v>
      </c>
      <c r="R40" s="377">
        <v>0</v>
      </c>
      <c r="S40" s="90">
        <v>0</v>
      </c>
      <c r="T40" s="84">
        <v>0</v>
      </c>
      <c r="U40" s="152"/>
      <c r="V40" s="85">
        <v>0</v>
      </c>
      <c r="W40" s="338">
        <v>2261.3910000000001</v>
      </c>
      <c r="X40" s="84">
        <v>0</v>
      </c>
      <c r="Y40" s="152"/>
      <c r="Z40" s="85">
        <v>0</v>
      </c>
      <c r="AA40" s="90">
        <v>0</v>
      </c>
      <c r="AB40" s="84">
        <v>0</v>
      </c>
      <c r="AC40" s="152"/>
      <c r="AD40" s="85">
        <v>0</v>
      </c>
      <c r="AE40" s="90">
        <v>0</v>
      </c>
      <c r="AF40" s="84">
        <v>0</v>
      </c>
      <c r="AG40" s="152"/>
      <c r="AH40" s="85">
        <v>0</v>
      </c>
      <c r="AI40" s="338">
        <v>2261.3910000000001</v>
      </c>
      <c r="AJ40" s="84">
        <v>0</v>
      </c>
      <c r="AK40" s="152"/>
      <c r="AL40" s="85">
        <v>0</v>
      </c>
      <c r="AM40" s="90">
        <v>0</v>
      </c>
      <c r="AN40" s="84">
        <v>0</v>
      </c>
      <c r="AO40" s="152"/>
      <c r="AP40" s="85">
        <v>0</v>
      </c>
      <c r="AQ40" s="90">
        <v>0</v>
      </c>
      <c r="AR40" s="84">
        <v>0</v>
      </c>
      <c r="AS40" s="152"/>
      <c r="AT40" s="85">
        <v>0</v>
      </c>
      <c r="AU40" s="338">
        <v>2261.3910000000001</v>
      </c>
      <c r="AV40" s="84">
        <v>0</v>
      </c>
      <c r="AW40" s="152"/>
      <c r="AX40" s="85">
        <v>0</v>
      </c>
      <c r="AY40" s="338">
        <v>2261.3910000000001</v>
      </c>
      <c r="AZ40" s="84">
        <v>0</v>
      </c>
      <c r="BA40" s="152"/>
      <c r="BB40" s="85">
        <v>0</v>
      </c>
      <c r="BC40" s="110">
        <v>0</v>
      </c>
      <c r="BD40" s="110">
        <v>0</v>
      </c>
      <c r="BE40" s="83">
        <v>9045.5640000000003</v>
      </c>
      <c r="BF40" s="83">
        <v>2261.3910000000001</v>
      </c>
      <c r="BG40" s="84">
        <v>0</v>
      </c>
      <c r="BH40" s="85">
        <v>0</v>
      </c>
    </row>
    <row r="41" spans="1:60" s="13" customFormat="1" ht="15.75" thickBot="1" x14ac:dyDescent="0.3">
      <c r="A41" s="80" t="s">
        <v>150</v>
      </c>
      <c r="B41" s="355"/>
      <c r="C41" s="95">
        <f>SUM(C42:C42)</f>
        <v>0</v>
      </c>
      <c r="D41" s="354"/>
      <c r="E41" s="96">
        <f t="shared" ref="E41:AK41" si="4">SUM(E42:E42)</f>
        <v>334079.18000000005</v>
      </c>
      <c r="F41" s="92">
        <f t="shared" si="4"/>
        <v>27839.931666666671</v>
      </c>
      <c r="G41" s="61">
        <f t="shared" si="4"/>
        <v>0</v>
      </c>
      <c r="H41" s="153">
        <f t="shared" si="4"/>
        <v>0</v>
      </c>
      <c r="I41" s="67">
        <f t="shared" si="4"/>
        <v>0</v>
      </c>
      <c r="J41" s="92">
        <f t="shared" si="4"/>
        <v>27839.931666666671</v>
      </c>
      <c r="K41" s="61">
        <f t="shared" si="4"/>
        <v>0</v>
      </c>
      <c r="L41" s="153">
        <f t="shared" si="4"/>
        <v>0</v>
      </c>
      <c r="M41" s="67">
        <f t="shared" si="4"/>
        <v>0</v>
      </c>
      <c r="N41" s="92">
        <f t="shared" si="4"/>
        <v>27839.931666666671</v>
      </c>
      <c r="O41" s="61">
        <f t="shared" si="4"/>
        <v>11802.05</v>
      </c>
      <c r="P41" s="153">
        <f t="shared" si="4"/>
        <v>0</v>
      </c>
      <c r="Q41" s="67">
        <f t="shared" si="4"/>
        <v>0</v>
      </c>
      <c r="R41" s="375">
        <f t="shared" ref="R41:R55" si="5">SUM(O41+K41+G41)-(N41+J41+F41)</f>
        <v>-71717.74500000001</v>
      </c>
      <c r="S41" s="92">
        <f t="shared" si="4"/>
        <v>27839.931666666671</v>
      </c>
      <c r="T41" s="61">
        <v>0</v>
      </c>
      <c r="U41" s="153">
        <v>0</v>
      </c>
      <c r="V41" s="67"/>
      <c r="W41" s="92">
        <v>27839.931666666671</v>
      </c>
      <c r="X41" s="61">
        <v>5920.44</v>
      </c>
      <c r="Y41" s="153">
        <v>0</v>
      </c>
      <c r="Z41" s="67">
        <v>5920.44</v>
      </c>
      <c r="AA41" s="92">
        <f t="shared" si="4"/>
        <v>27839.931666666671</v>
      </c>
      <c r="AB41" s="61">
        <f t="shared" si="4"/>
        <v>0</v>
      </c>
      <c r="AC41" s="153">
        <f t="shared" si="4"/>
        <v>0</v>
      </c>
      <c r="AD41" s="67">
        <f t="shared" si="4"/>
        <v>0</v>
      </c>
      <c r="AE41" s="92">
        <f t="shared" si="4"/>
        <v>27839.931666666671</v>
      </c>
      <c r="AF41" s="61">
        <f t="shared" si="4"/>
        <v>0</v>
      </c>
      <c r="AG41" s="153">
        <f t="shared" si="4"/>
        <v>0</v>
      </c>
      <c r="AH41" s="67">
        <f t="shared" si="4"/>
        <v>0</v>
      </c>
      <c r="AI41" s="92">
        <f t="shared" si="4"/>
        <v>27839.931666666671</v>
      </c>
      <c r="AJ41" s="61">
        <f t="shared" si="4"/>
        <v>0</v>
      </c>
      <c r="AK41" s="153">
        <f t="shared" si="4"/>
        <v>0</v>
      </c>
      <c r="AL41" s="67">
        <f t="shared" ref="AL41:BH41" si="6">SUM(AL42:AL42)</f>
        <v>0</v>
      </c>
      <c r="AM41" s="92">
        <f t="shared" si="6"/>
        <v>27839.931666666671</v>
      </c>
      <c r="AN41" s="61">
        <f t="shared" si="6"/>
        <v>0</v>
      </c>
      <c r="AO41" s="153">
        <f t="shared" si="6"/>
        <v>0</v>
      </c>
      <c r="AP41" s="67">
        <f t="shared" si="6"/>
        <v>0</v>
      </c>
      <c r="AQ41" s="92">
        <f t="shared" si="6"/>
        <v>27839.931666666671</v>
      </c>
      <c r="AR41" s="61">
        <f t="shared" si="6"/>
        <v>0</v>
      </c>
      <c r="AS41" s="153">
        <f t="shared" si="6"/>
        <v>0</v>
      </c>
      <c r="AT41" s="67">
        <f t="shared" si="6"/>
        <v>0</v>
      </c>
      <c r="AU41" s="92">
        <f t="shared" si="6"/>
        <v>27839.931666666671</v>
      </c>
      <c r="AV41" s="61">
        <f t="shared" si="6"/>
        <v>0</v>
      </c>
      <c r="AW41" s="153">
        <f t="shared" si="6"/>
        <v>0</v>
      </c>
      <c r="AX41" s="67">
        <f t="shared" si="6"/>
        <v>0</v>
      </c>
      <c r="AY41" s="92">
        <f t="shared" si="6"/>
        <v>27839.931666666671</v>
      </c>
      <c r="AZ41" s="61">
        <f t="shared" si="6"/>
        <v>0</v>
      </c>
      <c r="BA41" s="153">
        <f t="shared" si="6"/>
        <v>0</v>
      </c>
      <c r="BB41" s="67">
        <f t="shared" si="6"/>
        <v>0</v>
      </c>
      <c r="BC41" s="115">
        <f t="shared" si="6"/>
        <v>0</v>
      </c>
      <c r="BD41" s="111">
        <f t="shared" si="6"/>
        <v>0</v>
      </c>
      <c r="BE41" s="66">
        <v>334079.18000000005</v>
      </c>
      <c r="BF41" s="66">
        <v>67481.913333333345</v>
      </c>
      <c r="BG41" s="61">
        <v>17722.489999999998</v>
      </c>
      <c r="BH41" s="67">
        <v>17722.489999999998</v>
      </c>
    </row>
    <row r="42" spans="1:60" s="86" customFormat="1" ht="72" thickBot="1" x14ac:dyDescent="0.25">
      <c r="A42" s="87" t="s">
        <v>207</v>
      </c>
      <c r="B42" s="356">
        <v>4</v>
      </c>
      <c r="C42" s="196">
        <v>0</v>
      </c>
      <c r="D42" s="200">
        <v>334079.18000000005</v>
      </c>
      <c r="E42" s="89">
        <v>334079.18000000005</v>
      </c>
      <c r="F42" s="90">
        <v>27839.931666666671</v>
      </c>
      <c r="G42" s="84">
        <v>0</v>
      </c>
      <c r="H42" s="152"/>
      <c r="I42" s="85">
        <v>0</v>
      </c>
      <c r="J42" s="90">
        <v>27839.931666666671</v>
      </c>
      <c r="K42" s="84">
        <v>0</v>
      </c>
      <c r="L42" s="152"/>
      <c r="M42" s="85">
        <v>0</v>
      </c>
      <c r="N42" s="90">
        <v>27839.931666666671</v>
      </c>
      <c r="O42" s="84">
        <v>11802.05</v>
      </c>
      <c r="P42" s="152"/>
      <c r="Q42" s="85">
        <v>0</v>
      </c>
      <c r="R42" s="377">
        <v>-71717.74500000001</v>
      </c>
      <c r="S42" s="90">
        <v>27839.931666666671</v>
      </c>
      <c r="T42" s="84">
        <v>0</v>
      </c>
      <c r="U42" s="152"/>
      <c r="V42" s="85">
        <v>11802.05</v>
      </c>
      <c r="W42" s="90">
        <v>27839.931666666671</v>
      </c>
      <c r="X42" s="84">
        <v>5920.44</v>
      </c>
      <c r="Y42" s="152"/>
      <c r="Z42" s="85">
        <v>5920.44</v>
      </c>
      <c r="AA42" s="90">
        <v>27839.931666666671</v>
      </c>
      <c r="AB42" s="84">
        <v>0</v>
      </c>
      <c r="AC42" s="152"/>
      <c r="AD42" s="85">
        <v>0</v>
      </c>
      <c r="AE42" s="90">
        <v>27839.931666666671</v>
      </c>
      <c r="AF42" s="84">
        <v>0</v>
      </c>
      <c r="AG42" s="152"/>
      <c r="AH42" s="85">
        <v>0</v>
      </c>
      <c r="AI42" s="90">
        <v>27839.931666666671</v>
      </c>
      <c r="AJ42" s="84">
        <v>0</v>
      </c>
      <c r="AK42" s="152"/>
      <c r="AL42" s="85">
        <v>0</v>
      </c>
      <c r="AM42" s="90">
        <v>27839.931666666671</v>
      </c>
      <c r="AN42" s="84">
        <v>0</v>
      </c>
      <c r="AO42" s="152"/>
      <c r="AP42" s="85">
        <v>0</v>
      </c>
      <c r="AQ42" s="90">
        <v>27839.931666666671</v>
      </c>
      <c r="AR42" s="84">
        <v>0</v>
      </c>
      <c r="AS42" s="152"/>
      <c r="AT42" s="85">
        <v>0</v>
      </c>
      <c r="AU42" s="90">
        <v>27839.931666666671</v>
      </c>
      <c r="AV42" s="84">
        <v>0</v>
      </c>
      <c r="AW42" s="152"/>
      <c r="AX42" s="85">
        <v>0</v>
      </c>
      <c r="AY42" s="90">
        <v>27839.931666666671</v>
      </c>
      <c r="AZ42" s="84">
        <v>0</v>
      </c>
      <c r="BA42" s="152"/>
      <c r="BB42" s="85">
        <v>0</v>
      </c>
      <c r="BC42" s="110">
        <v>0</v>
      </c>
      <c r="BD42" s="110">
        <v>0</v>
      </c>
      <c r="BE42" s="83">
        <v>334079.18000000005</v>
      </c>
      <c r="BF42" s="83">
        <v>67481.913333333345</v>
      </c>
      <c r="BG42" s="84">
        <v>17722.489999999998</v>
      </c>
      <c r="BH42" s="85">
        <v>17722.489999999998</v>
      </c>
    </row>
    <row r="43" spans="1:60" s="13" customFormat="1" ht="15.75" hidden="1" customHeight="1" thickBot="1" x14ac:dyDescent="0.3">
      <c r="A43" s="80" t="s">
        <v>128</v>
      </c>
      <c r="B43" s="355"/>
      <c r="C43" s="95">
        <f>SUM(C44:C55)</f>
        <v>0</v>
      </c>
      <c r="D43" s="354"/>
      <c r="E43" s="96">
        <f t="shared" ref="E43:AK43" si="7">SUM(E44:E55)</f>
        <v>0</v>
      </c>
      <c r="F43" s="92">
        <f t="shared" si="7"/>
        <v>0</v>
      </c>
      <c r="G43" s="61">
        <f t="shared" si="7"/>
        <v>0</v>
      </c>
      <c r="H43" s="153">
        <f t="shared" si="7"/>
        <v>0</v>
      </c>
      <c r="I43" s="67">
        <f t="shared" si="7"/>
        <v>0</v>
      </c>
      <c r="J43" s="92">
        <f t="shared" si="7"/>
        <v>0</v>
      </c>
      <c r="K43" s="61">
        <f t="shared" si="7"/>
        <v>0</v>
      </c>
      <c r="L43" s="153">
        <f t="shared" si="7"/>
        <v>0</v>
      </c>
      <c r="M43" s="67">
        <f t="shared" si="7"/>
        <v>0</v>
      </c>
      <c r="N43" s="92">
        <f t="shared" si="7"/>
        <v>0</v>
      </c>
      <c r="O43" s="61">
        <f t="shared" si="7"/>
        <v>0</v>
      </c>
      <c r="P43" s="153">
        <f t="shared" si="7"/>
        <v>0</v>
      </c>
      <c r="Q43" s="67">
        <f t="shared" si="7"/>
        <v>0</v>
      </c>
      <c r="R43" s="111">
        <f t="shared" si="5"/>
        <v>0</v>
      </c>
      <c r="S43" s="92">
        <f t="shared" si="7"/>
        <v>0</v>
      </c>
      <c r="T43" s="61">
        <f t="shared" si="7"/>
        <v>0</v>
      </c>
      <c r="U43" s="153">
        <f t="shared" si="7"/>
        <v>0</v>
      </c>
      <c r="V43" s="67">
        <f t="shared" si="7"/>
        <v>0</v>
      </c>
      <c r="W43" s="92">
        <v>0</v>
      </c>
      <c r="X43" s="61">
        <v>0</v>
      </c>
      <c r="Y43" s="153">
        <v>0</v>
      </c>
      <c r="Z43" s="67">
        <v>0</v>
      </c>
      <c r="AA43" s="92">
        <f t="shared" si="7"/>
        <v>0</v>
      </c>
      <c r="AB43" s="61">
        <f t="shared" si="7"/>
        <v>0</v>
      </c>
      <c r="AC43" s="153">
        <f t="shared" si="7"/>
        <v>0</v>
      </c>
      <c r="AD43" s="67">
        <f t="shared" si="7"/>
        <v>0</v>
      </c>
      <c r="AE43" s="92">
        <f t="shared" si="7"/>
        <v>0</v>
      </c>
      <c r="AF43" s="61">
        <f t="shared" si="7"/>
        <v>0</v>
      </c>
      <c r="AG43" s="153">
        <f t="shared" si="7"/>
        <v>0</v>
      </c>
      <c r="AH43" s="67">
        <f t="shared" si="7"/>
        <v>0</v>
      </c>
      <c r="AI43" s="92">
        <f t="shared" si="7"/>
        <v>0</v>
      </c>
      <c r="AJ43" s="61">
        <f t="shared" si="7"/>
        <v>0</v>
      </c>
      <c r="AK43" s="153">
        <f t="shared" si="7"/>
        <v>0</v>
      </c>
      <c r="AL43" s="67">
        <f t="shared" ref="AL43:BH43" si="8">SUM(AL44:AL55)</f>
        <v>0</v>
      </c>
      <c r="AM43" s="92">
        <f t="shared" si="8"/>
        <v>0</v>
      </c>
      <c r="AN43" s="61">
        <f t="shared" si="8"/>
        <v>0</v>
      </c>
      <c r="AO43" s="153">
        <f t="shared" si="8"/>
        <v>0</v>
      </c>
      <c r="AP43" s="67">
        <f t="shared" si="8"/>
        <v>0</v>
      </c>
      <c r="AQ43" s="92">
        <f t="shared" si="8"/>
        <v>0</v>
      </c>
      <c r="AR43" s="61">
        <f t="shared" si="8"/>
        <v>0</v>
      </c>
      <c r="AS43" s="153">
        <f t="shared" si="8"/>
        <v>0</v>
      </c>
      <c r="AT43" s="67">
        <f t="shared" si="8"/>
        <v>0</v>
      </c>
      <c r="AU43" s="92">
        <f t="shared" si="8"/>
        <v>0</v>
      </c>
      <c r="AV43" s="61">
        <f t="shared" si="8"/>
        <v>0</v>
      </c>
      <c r="AW43" s="153">
        <f t="shared" si="8"/>
        <v>0</v>
      </c>
      <c r="AX43" s="67">
        <f t="shared" si="8"/>
        <v>0</v>
      </c>
      <c r="AY43" s="92">
        <f t="shared" si="8"/>
        <v>0</v>
      </c>
      <c r="AZ43" s="61">
        <f t="shared" si="8"/>
        <v>0</v>
      </c>
      <c r="BA43" s="153">
        <f t="shared" si="8"/>
        <v>0</v>
      </c>
      <c r="BB43" s="67">
        <f t="shared" si="8"/>
        <v>0</v>
      </c>
      <c r="BC43" s="115">
        <f t="shared" si="8"/>
        <v>0</v>
      </c>
      <c r="BD43" s="111">
        <f t="shared" si="8"/>
        <v>0</v>
      </c>
      <c r="BE43" s="66">
        <f t="shared" si="8"/>
        <v>0</v>
      </c>
      <c r="BF43" s="66">
        <f t="shared" si="8"/>
        <v>0</v>
      </c>
      <c r="BG43" s="61">
        <f t="shared" si="8"/>
        <v>0</v>
      </c>
      <c r="BH43" s="67">
        <f t="shared" si="8"/>
        <v>0</v>
      </c>
    </row>
    <row r="44" spans="1:60" ht="15" hidden="1" customHeight="1" thickBot="1" x14ac:dyDescent="0.25">
      <c r="A44" s="87" t="s">
        <v>151</v>
      </c>
      <c r="B44" s="353">
        <v>0</v>
      </c>
      <c r="C44" s="201">
        <v>0</v>
      </c>
      <c r="D44" s="352"/>
      <c r="E44" s="98">
        <f t="shared" ref="E44:E55" si="9">C44</f>
        <v>0</v>
      </c>
      <c r="F44" s="338">
        <v>0</v>
      </c>
      <c r="G44" s="328">
        <v>0</v>
      </c>
      <c r="H44" s="327"/>
      <c r="I44" s="350">
        <v>0</v>
      </c>
      <c r="J44" s="338">
        <v>0</v>
      </c>
      <c r="K44" s="328">
        <v>0</v>
      </c>
      <c r="L44" s="327"/>
      <c r="M44" s="350">
        <v>0</v>
      </c>
      <c r="N44" s="338">
        <v>0</v>
      </c>
      <c r="O44" s="328">
        <v>0</v>
      </c>
      <c r="P44" s="327"/>
      <c r="Q44" s="350">
        <v>0</v>
      </c>
      <c r="R44" s="351">
        <f t="shared" si="5"/>
        <v>0</v>
      </c>
      <c r="S44" s="338">
        <f t="shared" ref="S44:S55" si="10">$C44/4</f>
        <v>0</v>
      </c>
      <c r="T44" s="328">
        <v>0</v>
      </c>
      <c r="U44" s="327"/>
      <c r="V44" s="350">
        <v>0</v>
      </c>
      <c r="W44" s="338">
        <v>0</v>
      </c>
      <c r="X44" s="328">
        <v>0</v>
      </c>
      <c r="Y44" s="327"/>
      <c r="Z44" s="350">
        <v>0</v>
      </c>
      <c r="AA44" s="338">
        <v>0</v>
      </c>
      <c r="AB44" s="328">
        <v>0</v>
      </c>
      <c r="AC44" s="327"/>
      <c r="AD44" s="350">
        <v>0</v>
      </c>
      <c r="AE44" s="338">
        <f t="shared" ref="AE44:AE55" si="11">$C44/4</f>
        <v>0</v>
      </c>
      <c r="AF44" s="328">
        <v>0</v>
      </c>
      <c r="AG44" s="327"/>
      <c r="AH44" s="350">
        <v>0</v>
      </c>
      <c r="AI44" s="338">
        <v>0</v>
      </c>
      <c r="AJ44" s="328">
        <v>0</v>
      </c>
      <c r="AK44" s="327"/>
      <c r="AL44" s="350">
        <v>0</v>
      </c>
      <c r="AM44" s="338">
        <v>0</v>
      </c>
      <c r="AN44" s="328">
        <v>0</v>
      </c>
      <c r="AO44" s="327"/>
      <c r="AP44" s="350">
        <v>0</v>
      </c>
      <c r="AQ44" s="338">
        <f t="shared" ref="AQ44:AQ55" si="12">$C44/4</f>
        <v>0</v>
      </c>
      <c r="AR44" s="328">
        <v>0</v>
      </c>
      <c r="AS44" s="327"/>
      <c r="AT44" s="350">
        <v>0</v>
      </c>
      <c r="AU44" s="338">
        <v>0</v>
      </c>
      <c r="AV44" s="328">
        <v>0</v>
      </c>
      <c r="AW44" s="327"/>
      <c r="AX44" s="350">
        <v>0</v>
      </c>
      <c r="AY44" s="338">
        <f t="shared" ref="AY44:AY55" si="13">$C44/4</f>
        <v>0</v>
      </c>
      <c r="AZ44" s="328">
        <v>0</v>
      </c>
      <c r="BA44" s="327"/>
      <c r="BB44" s="350">
        <v>0</v>
      </c>
      <c r="BC44" s="351">
        <v>0</v>
      </c>
      <c r="BD44" s="351">
        <v>0</v>
      </c>
      <c r="BE44" s="83">
        <f t="shared" ref="BE44:BE55" si="14">F44+J44+N44+S44+W44+AA44+AE44+AI44+AM44+AQ44+AU44+AY44+BB44</f>
        <v>0</v>
      </c>
      <c r="BF44" s="83">
        <v>0</v>
      </c>
      <c r="BG44" s="328">
        <f t="shared" ref="BG44:BG55" si="15">G44+K44+O44+T44+X44+AB44+AF44+AJ44+AN44+AR44+AV44+AZ44+BC44</f>
        <v>0</v>
      </c>
      <c r="BH44" s="350">
        <f t="shared" ref="BH44:BH55" si="16">I44+M44+Q44+V44+Z44+AD44+AH44+AL44+AP44+AT44+AX44+BB44+BD44</f>
        <v>0</v>
      </c>
    </row>
    <row r="45" spans="1:60" ht="15" hidden="1" customHeight="1" thickBot="1" x14ac:dyDescent="0.25">
      <c r="A45" s="87" t="s">
        <v>152</v>
      </c>
      <c r="B45" s="353">
        <v>0</v>
      </c>
      <c r="C45" s="201">
        <v>0</v>
      </c>
      <c r="D45" s="352"/>
      <c r="E45" s="98">
        <f t="shared" si="9"/>
        <v>0</v>
      </c>
      <c r="F45" s="338">
        <v>0</v>
      </c>
      <c r="G45" s="328">
        <v>0</v>
      </c>
      <c r="H45" s="327"/>
      <c r="I45" s="350">
        <v>0</v>
      </c>
      <c r="J45" s="338">
        <v>0</v>
      </c>
      <c r="K45" s="328">
        <v>0</v>
      </c>
      <c r="L45" s="327"/>
      <c r="M45" s="350">
        <v>0</v>
      </c>
      <c r="N45" s="338">
        <v>0</v>
      </c>
      <c r="O45" s="328">
        <v>0</v>
      </c>
      <c r="P45" s="327"/>
      <c r="Q45" s="350">
        <v>0</v>
      </c>
      <c r="R45" s="351">
        <f t="shared" si="5"/>
        <v>0</v>
      </c>
      <c r="S45" s="338">
        <f t="shared" si="10"/>
        <v>0</v>
      </c>
      <c r="T45" s="328">
        <v>0</v>
      </c>
      <c r="U45" s="327"/>
      <c r="V45" s="350">
        <v>0</v>
      </c>
      <c r="W45" s="338">
        <v>0</v>
      </c>
      <c r="X45" s="328">
        <v>0</v>
      </c>
      <c r="Y45" s="327"/>
      <c r="Z45" s="350">
        <v>0</v>
      </c>
      <c r="AA45" s="338">
        <v>0</v>
      </c>
      <c r="AB45" s="328">
        <v>0</v>
      </c>
      <c r="AC45" s="327"/>
      <c r="AD45" s="350">
        <v>0</v>
      </c>
      <c r="AE45" s="338">
        <f t="shared" si="11"/>
        <v>0</v>
      </c>
      <c r="AF45" s="328">
        <v>0</v>
      </c>
      <c r="AG45" s="327"/>
      <c r="AH45" s="350">
        <v>0</v>
      </c>
      <c r="AI45" s="338">
        <v>0</v>
      </c>
      <c r="AJ45" s="328">
        <v>0</v>
      </c>
      <c r="AK45" s="327"/>
      <c r="AL45" s="350">
        <v>0</v>
      </c>
      <c r="AM45" s="338">
        <v>0</v>
      </c>
      <c r="AN45" s="328">
        <v>0</v>
      </c>
      <c r="AO45" s="327"/>
      <c r="AP45" s="350">
        <v>0</v>
      </c>
      <c r="AQ45" s="338">
        <f t="shared" si="12"/>
        <v>0</v>
      </c>
      <c r="AR45" s="328">
        <v>0</v>
      </c>
      <c r="AS45" s="327"/>
      <c r="AT45" s="350">
        <v>0</v>
      </c>
      <c r="AU45" s="338">
        <v>0</v>
      </c>
      <c r="AV45" s="328">
        <v>0</v>
      </c>
      <c r="AW45" s="327"/>
      <c r="AX45" s="350">
        <v>0</v>
      </c>
      <c r="AY45" s="338">
        <f t="shared" si="13"/>
        <v>0</v>
      </c>
      <c r="AZ45" s="328">
        <v>0</v>
      </c>
      <c r="BA45" s="327"/>
      <c r="BB45" s="350">
        <v>0</v>
      </c>
      <c r="BC45" s="351">
        <v>0</v>
      </c>
      <c r="BD45" s="351">
        <v>0</v>
      </c>
      <c r="BE45" s="83">
        <f t="shared" si="14"/>
        <v>0</v>
      </c>
      <c r="BF45" s="83">
        <v>0</v>
      </c>
      <c r="BG45" s="328">
        <f t="shared" si="15"/>
        <v>0</v>
      </c>
      <c r="BH45" s="350">
        <f t="shared" si="16"/>
        <v>0</v>
      </c>
    </row>
    <row r="46" spans="1:60" ht="15" hidden="1" customHeight="1" thickBot="1" x14ac:dyDescent="0.25">
      <c r="A46" s="87" t="s">
        <v>153</v>
      </c>
      <c r="B46" s="353">
        <v>0</v>
      </c>
      <c r="C46" s="201">
        <v>0</v>
      </c>
      <c r="D46" s="352"/>
      <c r="E46" s="98">
        <f t="shared" si="9"/>
        <v>0</v>
      </c>
      <c r="F46" s="338">
        <v>0</v>
      </c>
      <c r="G46" s="328">
        <v>0</v>
      </c>
      <c r="H46" s="327"/>
      <c r="I46" s="350">
        <v>0</v>
      </c>
      <c r="J46" s="338">
        <v>0</v>
      </c>
      <c r="K46" s="328">
        <v>0</v>
      </c>
      <c r="L46" s="327"/>
      <c r="M46" s="350">
        <v>0</v>
      </c>
      <c r="N46" s="338">
        <v>0</v>
      </c>
      <c r="O46" s="328">
        <v>0</v>
      </c>
      <c r="P46" s="327"/>
      <c r="Q46" s="350">
        <v>0</v>
      </c>
      <c r="R46" s="351">
        <f t="shared" si="5"/>
        <v>0</v>
      </c>
      <c r="S46" s="338">
        <f t="shared" si="10"/>
        <v>0</v>
      </c>
      <c r="T46" s="328">
        <v>0</v>
      </c>
      <c r="U46" s="327"/>
      <c r="V46" s="350">
        <v>0</v>
      </c>
      <c r="W46" s="338">
        <v>0</v>
      </c>
      <c r="X46" s="328">
        <v>0</v>
      </c>
      <c r="Y46" s="327"/>
      <c r="Z46" s="350">
        <v>0</v>
      </c>
      <c r="AA46" s="338">
        <v>0</v>
      </c>
      <c r="AB46" s="328">
        <v>0</v>
      </c>
      <c r="AC46" s="327"/>
      <c r="AD46" s="350">
        <v>0</v>
      </c>
      <c r="AE46" s="338">
        <f t="shared" si="11"/>
        <v>0</v>
      </c>
      <c r="AF46" s="328">
        <v>0</v>
      </c>
      <c r="AG46" s="327"/>
      <c r="AH46" s="350">
        <v>0</v>
      </c>
      <c r="AI46" s="338">
        <v>0</v>
      </c>
      <c r="AJ46" s="328">
        <v>0</v>
      </c>
      <c r="AK46" s="327"/>
      <c r="AL46" s="350">
        <v>0</v>
      </c>
      <c r="AM46" s="338">
        <v>0</v>
      </c>
      <c r="AN46" s="328">
        <v>0</v>
      </c>
      <c r="AO46" s="327"/>
      <c r="AP46" s="350">
        <v>0</v>
      </c>
      <c r="AQ46" s="338">
        <f t="shared" si="12"/>
        <v>0</v>
      </c>
      <c r="AR46" s="328">
        <v>0</v>
      </c>
      <c r="AS46" s="327"/>
      <c r="AT46" s="350">
        <v>0</v>
      </c>
      <c r="AU46" s="338">
        <v>0</v>
      </c>
      <c r="AV46" s="328">
        <v>0</v>
      </c>
      <c r="AW46" s="327"/>
      <c r="AX46" s="350">
        <v>0</v>
      </c>
      <c r="AY46" s="338">
        <f t="shared" si="13"/>
        <v>0</v>
      </c>
      <c r="AZ46" s="328">
        <v>0</v>
      </c>
      <c r="BA46" s="327"/>
      <c r="BB46" s="350">
        <v>0</v>
      </c>
      <c r="BC46" s="351">
        <v>0</v>
      </c>
      <c r="BD46" s="351">
        <v>0</v>
      </c>
      <c r="BE46" s="83">
        <f t="shared" si="14"/>
        <v>0</v>
      </c>
      <c r="BF46" s="83">
        <v>0</v>
      </c>
      <c r="BG46" s="328">
        <f t="shared" si="15"/>
        <v>0</v>
      </c>
      <c r="BH46" s="350">
        <f t="shared" si="16"/>
        <v>0</v>
      </c>
    </row>
    <row r="47" spans="1:60" ht="15" hidden="1" customHeight="1" thickBot="1" x14ac:dyDescent="0.25">
      <c r="A47" s="87" t="s">
        <v>154</v>
      </c>
      <c r="B47" s="353">
        <v>0</v>
      </c>
      <c r="C47" s="201">
        <v>0</v>
      </c>
      <c r="D47" s="352"/>
      <c r="E47" s="98">
        <f t="shared" si="9"/>
        <v>0</v>
      </c>
      <c r="F47" s="338">
        <v>0</v>
      </c>
      <c r="G47" s="328">
        <v>0</v>
      </c>
      <c r="H47" s="327"/>
      <c r="I47" s="350">
        <v>0</v>
      </c>
      <c r="J47" s="338">
        <v>0</v>
      </c>
      <c r="K47" s="328">
        <v>0</v>
      </c>
      <c r="L47" s="327"/>
      <c r="M47" s="350">
        <v>0</v>
      </c>
      <c r="N47" s="338">
        <v>0</v>
      </c>
      <c r="O47" s="328">
        <v>0</v>
      </c>
      <c r="P47" s="327"/>
      <c r="Q47" s="350">
        <v>0</v>
      </c>
      <c r="R47" s="351">
        <f t="shared" si="5"/>
        <v>0</v>
      </c>
      <c r="S47" s="338">
        <f t="shared" si="10"/>
        <v>0</v>
      </c>
      <c r="T47" s="328">
        <v>0</v>
      </c>
      <c r="U47" s="327"/>
      <c r="V47" s="350">
        <v>0</v>
      </c>
      <c r="W47" s="338">
        <v>0</v>
      </c>
      <c r="X47" s="328">
        <v>0</v>
      </c>
      <c r="Y47" s="327"/>
      <c r="Z47" s="350">
        <v>0</v>
      </c>
      <c r="AA47" s="338">
        <v>0</v>
      </c>
      <c r="AB47" s="328">
        <v>0</v>
      </c>
      <c r="AC47" s="327"/>
      <c r="AD47" s="350">
        <v>0</v>
      </c>
      <c r="AE47" s="338">
        <f t="shared" si="11"/>
        <v>0</v>
      </c>
      <c r="AF47" s="328">
        <v>0</v>
      </c>
      <c r="AG47" s="327"/>
      <c r="AH47" s="350">
        <v>0</v>
      </c>
      <c r="AI47" s="338">
        <v>0</v>
      </c>
      <c r="AJ47" s="328">
        <v>0</v>
      </c>
      <c r="AK47" s="327"/>
      <c r="AL47" s="350">
        <v>0</v>
      </c>
      <c r="AM47" s="338">
        <v>0</v>
      </c>
      <c r="AN47" s="328">
        <v>0</v>
      </c>
      <c r="AO47" s="327"/>
      <c r="AP47" s="350">
        <v>0</v>
      </c>
      <c r="AQ47" s="338">
        <f t="shared" si="12"/>
        <v>0</v>
      </c>
      <c r="AR47" s="328">
        <v>0</v>
      </c>
      <c r="AS47" s="327"/>
      <c r="AT47" s="350">
        <v>0</v>
      </c>
      <c r="AU47" s="338">
        <v>0</v>
      </c>
      <c r="AV47" s="328">
        <v>0</v>
      </c>
      <c r="AW47" s="327"/>
      <c r="AX47" s="350">
        <v>0</v>
      </c>
      <c r="AY47" s="338">
        <f t="shared" si="13"/>
        <v>0</v>
      </c>
      <c r="AZ47" s="328">
        <v>0</v>
      </c>
      <c r="BA47" s="327"/>
      <c r="BB47" s="350">
        <v>0</v>
      </c>
      <c r="BC47" s="351">
        <v>0</v>
      </c>
      <c r="BD47" s="351">
        <v>0</v>
      </c>
      <c r="BE47" s="83">
        <f t="shared" si="14"/>
        <v>0</v>
      </c>
      <c r="BF47" s="83">
        <v>0</v>
      </c>
      <c r="BG47" s="328">
        <f t="shared" si="15"/>
        <v>0</v>
      </c>
      <c r="BH47" s="350">
        <f t="shared" si="16"/>
        <v>0</v>
      </c>
    </row>
    <row r="48" spans="1:60" ht="15" hidden="1" customHeight="1" thickBot="1" x14ac:dyDescent="0.25">
      <c r="A48" s="87" t="s">
        <v>155</v>
      </c>
      <c r="B48" s="353">
        <v>0</v>
      </c>
      <c r="C48" s="201">
        <v>0</v>
      </c>
      <c r="D48" s="352"/>
      <c r="E48" s="98">
        <f t="shared" si="9"/>
        <v>0</v>
      </c>
      <c r="F48" s="338">
        <v>0</v>
      </c>
      <c r="G48" s="328">
        <v>0</v>
      </c>
      <c r="H48" s="327"/>
      <c r="I48" s="350">
        <v>0</v>
      </c>
      <c r="J48" s="338">
        <v>0</v>
      </c>
      <c r="K48" s="328">
        <v>0</v>
      </c>
      <c r="L48" s="327"/>
      <c r="M48" s="350">
        <v>0</v>
      </c>
      <c r="N48" s="338">
        <v>0</v>
      </c>
      <c r="O48" s="328">
        <v>0</v>
      </c>
      <c r="P48" s="327"/>
      <c r="Q48" s="350">
        <v>0</v>
      </c>
      <c r="R48" s="351">
        <f t="shared" si="5"/>
        <v>0</v>
      </c>
      <c r="S48" s="338">
        <f t="shared" si="10"/>
        <v>0</v>
      </c>
      <c r="T48" s="328">
        <v>0</v>
      </c>
      <c r="U48" s="327"/>
      <c r="V48" s="350">
        <v>0</v>
      </c>
      <c r="W48" s="338">
        <v>0</v>
      </c>
      <c r="X48" s="328">
        <v>0</v>
      </c>
      <c r="Y48" s="327"/>
      <c r="Z48" s="350">
        <v>0</v>
      </c>
      <c r="AA48" s="338">
        <v>0</v>
      </c>
      <c r="AB48" s="328">
        <v>0</v>
      </c>
      <c r="AC48" s="327"/>
      <c r="AD48" s="350">
        <v>0</v>
      </c>
      <c r="AE48" s="338">
        <f t="shared" si="11"/>
        <v>0</v>
      </c>
      <c r="AF48" s="328">
        <v>0</v>
      </c>
      <c r="AG48" s="327"/>
      <c r="AH48" s="350">
        <v>0</v>
      </c>
      <c r="AI48" s="338">
        <v>0</v>
      </c>
      <c r="AJ48" s="328">
        <v>0</v>
      </c>
      <c r="AK48" s="327"/>
      <c r="AL48" s="350">
        <v>0</v>
      </c>
      <c r="AM48" s="338">
        <v>0</v>
      </c>
      <c r="AN48" s="328">
        <v>0</v>
      </c>
      <c r="AO48" s="327"/>
      <c r="AP48" s="350">
        <v>0</v>
      </c>
      <c r="AQ48" s="338">
        <f t="shared" si="12"/>
        <v>0</v>
      </c>
      <c r="AR48" s="328">
        <v>0</v>
      </c>
      <c r="AS48" s="327"/>
      <c r="AT48" s="350">
        <v>0</v>
      </c>
      <c r="AU48" s="338">
        <v>0</v>
      </c>
      <c r="AV48" s="328">
        <v>0</v>
      </c>
      <c r="AW48" s="327"/>
      <c r="AX48" s="350">
        <v>0</v>
      </c>
      <c r="AY48" s="338">
        <f t="shared" si="13"/>
        <v>0</v>
      </c>
      <c r="AZ48" s="328">
        <v>0</v>
      </c>
      <c r="BA48" s="327"/>
      <c r="BB48" s="350">
        <v>0</v>
      </c>
      <c r="BC48" s="351">
        <v>0</v>
      </c>
      <c r="BD48" s="351">
        <v>0</v>
      </c>
      <c r="BE48" s="83">
        <f t="shared" si="14"/>
        <v>0</v>
      </c>
      <c r="BF48" s="83">
        <v>0</v>
      </c>
      <c r="BG48" s="328">
        <f t="shared" si="15"/>
        <v>0</v>
      </c>
      <c r="BH48" s="350">
        <f t="shared" si="16"/>
        <v>0</v>
      </c>
    </row>
    <row r="49" spans="1:60" ht="15" hidden="1" customHeight="1" thickBot="1" x14ac:dyDescent="0.25">
      <c r="A49" s="87" t="s">
        <v>156</v>
      </c>
      <c r="B49" s="353">
        <v>0</v>
      </c>
      <c r="C49" s="201">
        <v>0</v>
      </c>
      <c r="D49" s="352"/>
      <c r="E49" s="98">
        <f t="shared" si="9"/>
        <v>0</v>
      </c>
      <c r="F49" s="338">
        <v>0</v>
      </c>
      <c r="G49" s="328">
        <v>0</v>
      </c>
      <c r="H49" s="327"/>
      <c r="I49" s="350">
        <v>0</v>
      </c>
      <c r="J49" s="338">
        <v>0</v>
      </c>
      <c r="K49" s="328">
        <v>0</v>
      </c>
      <c r="L49" s="327"/>
      <c r="M49" s="350">
        <v>0</v>
      </c>
      <c r="N49" s="338">
        <v>0</v>
      </c>
      <c r="O49" s="328">
        <v>0</v>
      </c>
      <c r="P49" s="327"/>
      <c r="Q49" s="350">
        <v>0</v>
      </c>
      <c r="R49" s="351">
        <f t="shared" si="5"/>
        <v>0</v>
      </c>
      <c r="S49" s="338">
        <f t="shared" si="10"/>
        <v>0</v>
      </c>
      <c r="T49" s="328">
        <v>0</v>
      </c>
      <c r="U49" s="327"/>
      <c r="V49" s="350">
        <v>0</v>
      </c>
      <c r="W49" s="338">
        <v>0</v>
      </c>
      <c r="X49" s="328">
        <v>0</v>
      </c>
      <c r="Y49" s="327"/>
      <c r="Z49" s="350">
        <v>0</v>
      </c>
      <c r="AA49" s="338">
        <v>0</v>
      </c>
      <c r="AB49" s="328">
        <v>0</v>
      </c>
      <c r="AC49" s="327"/>
      <c r="AD49" s="350">
        <v>0</v>
      </c>
      <c r="AE49" s="338">
        <f t="shared" si="11"/>
        <v>0</v>
      </c>
      <c r="AF49" s="328">
        <v>0</v>
      </c>
      <c r="AG49" s="327"/>
      <c r="AH49" s="350">
        <v>0</v>
      </c>
      <c r="AI49" s="338">
        <v>0</v>
      </c>
      <c r="AJ49" s="328">
        <v>0</v>
      </c>
      <c r="AK49" s="327"/>
      <c r="AL49" s="350">
        <v>0</v>
      </c>
      <c r="AM49" s="338">
        <v>0</v>
      </c>
      <c r="AN49" s="328">
        <v>0</v>
      </c>
      <c r="AO49" s="327"/>
      <c r="AP49" s="350">
        <v>0</v>
      </c>
      <c r="AQ49" s="338">
        <f t="shared" si="12"/>
        <v>0</v>
      </c>
      <c r="AR49" s="328">
        <v>0</v>
      </c>
      <c r="AS49" s="327"/>
      <c r="AT49" s="350">
        <v>0</v>
      </c>
      <c r="AU49" s="338">
        <v>0</v>
      </c>
      <c r="AV49" s="328">
        <v>0</v>
      </c>
      <c r="AW49" s="327"/>
      <c r="AX49" s="350">
        <v>0</v>
      </c>
      <c r="AY49" s="338">
        <f t="shared" si="13"/>
        <v>0</v>
      </c>
      <c r="AZ49" s="328">
        <v>0</v>
      </c>
      <c r="BA49" s="327"/>
      <c r="BB49" s="350">
        <v>0</v>
      </c>
      <c r="BC49" s="351">
        <v>0</v>
      </c>
      <c r="BD49" s="351">
        <v>0</v>
      </c>
      <c r="BE49" s="83">
        <f t="shared" si="14"/>
        <v>0</v>
      </c>
      <c r="BF49" s="83">
        <v>0</v>
      </c>
      <c r="BG49" s="328">
        <f t="shared" si="15"/>
        <v>0</v>
      </c>
      <c r="BH49" s="350">
        <f t="shared" si="16"/>
        <v>0</v>
      </c>
    </row>
    <row r="50" spans="1:60" ht="15" hidden="1" customHeight="1" thickBot="1" x14ac:dyDescent="0.25">
      <c r="A50" s="87" t="s">
        <v>157</v>
      </c>
      <c r="B50" s="353">
        <v>0</v>
      </c>
      <c r="C50" s="201">
        <v>0</v>
      </c>
      <c r="D50" s="352"/>
      <c r="E50" s="98">
        <f t="shared" si="9"/>
        <v>0</v>
      </c>
      <c r="F50" s="338">
        <v>0</v>
      </c>
      <c r="G50" s="328">
        <v>0</v>
      </c>
      <c r="H50" s="327"/>
      <c r="I50" s="350">
        <v>0</v>
      </c>
      <c r="J50" s="338">
        <v>0</v>
      </c>
      <c r="K50" s="328">
        <v>0</v>
      </c>
      <c r="L50" s="327"/>
      <c r="M50" s="350">
        <v>0</v>
      </c>
      <c r="N50" s="338">
        <v>0</v>
      </c>
      <c r="O50" s="328">
        <v>0</v>
      </c>
      <c r="P50" s="327"/>
      <c r="Q50" s="350">
        <v>0</v>
      </c>
      <c r="R50" s="351">
        <f t="shared" si="5"/>
        <v>0</v>
      </c>
      <c r="S50" s="338">
        <f t="shared" si="10"/>
        <v>0</v>
      </c>
      <c r="T50" s="328">
        <v>0</v>
      </c>
      <c r="U50" s="327"/>
      <c r="V50" s="350">
        <v>0</v>
      </c>
      <c r="W50" s="338">
        <v>0</v>
      </c>
      <c r="X50" s="328">
        <v>0</v>
      </c>
      <c r="Y50" s="327"/>
      <c r="Z50" s="350">
        <v>0</v>
      </c>
      <c r="AA50" s="338">
        <v>0</v>
      </c>
      <c r="AB50" s="328">
        <v>0</v>
      </c>
      <c r="AC50" s="327"/>
      <c r="AD50" s="350">
        <v>0</v>
      </c>
      <c r="AE50" s="338">
        <f t="shared" si="11"/>
        <v>0</v>
      </c>
      <c r="AF50" s="328">
        <v>0</v>
      </c>
      <c r="AG50" s="327"/>
      <c r="AH50" s="350">
        <v>0</v>
      </c>
      <c r="AI50" s="338">
        <v>0</v>
      </c>
      <c r="AJ50" s="328">
        <v>0</v>
      </c>
      <c r="AK50" s="327"/>
      <c r="AL50" s="350">
        <v>0</v>
      </c>
      <c r="AM50" s="338">
        <v>0</v>
      </c>
      <c r="AN50" s="328">
        <v>0</v>
      </c>
      <c r="AO50" s="327"/>
      <c r="AP50" s="350">
        <v>0</v>
      </c>
      <c r="AQ50" s="338">
        <f t="shared" si="12"/>
        <v>0</v>
      </c>
      <c r="AR50" s="328">
        <v>0</v>
      </c>
      <c r="AS50" s="327"/>
      <c r="AT50" s="350">
        <v>0</v>
      </c>
      <c r="AU50" s="338">
        <v>0</v>
      </c>
      <c r="AV50" s="328">
        <v>0</v>
      </c>
      <c r="AW50" s="327"/>
      <c r="AX50" s="350">
        <v>0</v>
      </c>
      <c r="AY50" s="338">
        <f t="shared" si="13"/>
        <v>0</v>
      </c>
      <c r="AZ50" s="328">
        <v>0</v>
      </c>
      <c r="BA50" s="327"/>
      <c r="BB50" s="350">
        <v>0</v>
      </c>
      <c r="BC50" s="351">
        <v>0</v>
      </c>
      <c r="BD50" s="351">
        <v>0</v>
      </c>
      <c r="BE50" s="83">
        <f t="shared" si="14"/>
        <v>0</v>
      </c>
      <c r="BF50" s="83">
        <v>0</v>
      </c>
      <c r="BG50" s="328">
        <f t="shared" si="15"/>
        <v>0</v>
      </c>
      <c r="BH50" s="350">
        <f t="shared" si="16"/>
        <v>0</v>
      </c>
    </row>
    <row r="51" spans="1:60" ht="15" hidden="1" customHeight="1" thickBot="1" x14ac:dyDescent="0.25">
      <c r="A51" s="87" t="s">
        <v>158</v>
      </c>
      <c r="B51" s="353">
        <v>0</v>
      </c>
      <c r="C51" s="201">
        <v>0</v>
      </c>
      <c r="D51" s="352"/>
      <c r="E51" s="98">
        <f t="shared" si="9"/>
        <v>0</v>
      </c>
      <c r="F51" s="338">
        <v>0</v>
      </c>
      <c r="G51" s="328">
        <v>0</v>
      </c>
      <c r="H51" s="327"/>
      <c r="I51" s="350">
        <v>0</v>
      </c>
      <c r="J51" s="338">
        <v>0</v>
      </c>
      <c r="K51" s="328">
        <v>0</v>
      </c>
      <c r="L51" s="327"/>
      <c r="M51" s="350">
        <v>0</v>
      </c>
      <c r="N51" s="338">
        <v>0</v>
      </c>
      <c r="O51" s="328">
        <v>0</v>
      </c>
      <c r="P51" s="327"/>
      <c r="Q51" s="350">
        <v>0</v>
      </c>
      <c r="R51" s="351">
        <f t="shared" si="5"/>
        <v>0</v>
      </c>
      <c r="S51" s="338">
        <f t="shared" si="10"/>
        <v>0</v>
      </c>
      <c r="T51" s="328">
        <v>0</v>
      </c>
      <c r="U51" s="327"/>
      <c r="V51" s="350">
        <v>0</v>
      </c>
      <c r="W51" s="338">
        <v>0</v>
      </c>
      <c r="X51" s="328">
        <v>0</v>
      </c>
      <c r="Y51" s="327"/>
      <c r="Z51" s="350">
        <v>0</v>
      </c>
      <c r="AA51" s="338">
        <v>0</v>
      </c>
      <c r="AB51" s="328">
        <v>0</v>
      </c>
      <c r="AC51" s="327"/>
      <c r="AD51" s="350">
        <v>0</v>
      </c>
      <c r="AE51" s="338">
        <f t="shared" si="11"/>
        <v>0</v>
      </c>
      <c r="AF51" s="328">
        <v>0</v>
      </c>
      <c r="AG51" s="327"/>
      <c r="AH51" s="350">
        <v>0</v>
      </c>
      <c r="AI51" s="338">
        <v>0</v>
      </c>
      <c r="AJ51" s="328">
        <v>0</v>
      </c>
      <c r="AK51" s="327"/>
      <c r="AL51" s="350">
        <v>0</v>
      </c>
      <c r="AM51" s="338">
        <v>0</v>
      </c>
      <c r="AN51" s="328">
        <v>0</v>
      </c>
      <c r="AO51" s="327"/>
      <c r="AP51" s="350">
        <v>0</v>
      </c>
      <c r="AQ51" s="338">
        <f t="shared" si="12"/>
        <v>0</v>
      </c>
      <c r="AR51" s="328">
        <v>0</v>
      </c>
      <c r="AS51" s="327"/>
      <c r="AT51" s="350">
        <v>0</v>
      </c>
      <c r="AU51" s="338">
        <v>0</v>
      </c>
      <c r="AV51" s="328">
        <v>0</v>
      </c>
      <c r="AW51" s="327"/>
      <c r="AX51" s="350">
        <v>0</v>
      </c>
      <c r="AY51" s="338">
        <f t="shared" si="13"/>
        <v>0</v>
      </c>
      <c r="AZ51" s="328">
        <v>0</v>
      </c>
      <c r="BA51" s="327"/>
      <c r="BB51" s="350">
        <v>0</v>
      </c>
      <c r="BC51" s="351">
        <v>0</v>
      </c>
      <c r="BD51" s="351">
        <v>0</v>
      </c>
      <c r="BE51" s="83">
        <f t="shared" si="14"/>
        <v>0</v>
      </c>
      <c r="BF51" s="83">
        <v>0</v>
      </c>
      <c r="BG51" s="328">
        <f t="shared" si="15"/>
        <v>0</v>
      </c>
      <c r="BH51" s="350">
        <f t="shared" si="16"/>
        <v>0</v>
      </c>
    </row>
    <row r="52" spans="1:60" ht="15" hidden="1" customHeight="1" thickBot="1" x14ac:dyDescent="0.25">
      <c r="A52" s="87" t="s">
        <v>159</v>
      </c>
      <c r="B52" s="353">
        <v>0</v>
      </c>
      <c r="C52" s="201">
        <v>0</v>
      </c>
      <c r="D52" s="352"/>
      <c r="E52" s="98">
        <f t="shared" si="9"/>
        <v>0</v>
      </c>
      <c r="F52" s="338">
        <v>0</v>
      </c>
      <c r="G52" s="328">
        <v>0</v>
      </c>
      <c r="H52" s="327"/>
      <c r="I52" s="350">
        <v>0</v>
      </c>
      <c r="J52" s="338">
        <v>0</v>
      </c>
      <c r="K52" s="328">
        <v>0</v>
      </c>
      <c r="L52" s="327"/>
      <c r="M52" s="350">
        <v>0</v>
      </c>
      <c r="N52" s="338">
        <v>0</v>
      </c>
      <c r="O52" s="328">
        <v>0</v>
      </c>
      <c r="P52" s="327"/>
      <c r="Q52" s="350">
        <v>0</v>
      </c>
      <c r="R52" s="351">
        <f t="shared" si="5"/>
        <v>0</v>
      </c>
      <c r="S52" s="338">
        <f t="shared" si="10"/>
        <v>0</v>
      </c>
      <c r="T52" s="328">
        <v>0</v>
      </c>
      <c r="U52" s="327"/>
      <c r="V52" s="350">
        <v>0</v>
      </c>
      <c r="W52" s="338">
        <v>0</v>
      </c>
      <c r="X52" s="328">
        <v>0</v>
      </c>
      <c r="Y52" s="327"/>
      <c r="Z52" s="350">
        <v>0</v>
      </c>
      <c r="AA52" s="338">
        <v>0</v>
      </c>
      <c r="AB52" s="328">
        <v>0</v>
      </c>
      <c r="AC52" s="327"/>
      <c r="AD52" s="350">
        <v>0</v>
      </c>
      <c r="AE52" s="338">
        <f t="shared" si="11"/>
        <v>0</v>
      </c>
      <c r="AF52" s="328">
        <v>0</v>
      </c>
      <c r="AG52" s="327"/>
      <c r="AH52" s="350">
        <v>0</v>
      </c>
      <c r="AI52" s="338">
        <v>0</v>
      </c>
      <c r="AJ52" s="328">
        <v>0</v>
      </c>
      <c r="AK52" s="327"/>
      <c r="AL52" s="350">
        <v>0</v>
      </c>
      <c r="AM52" s="338">
        <v>0</v>
      </c>
      <c r="AN52" s="328">
        <v>0</v>
      </c>
      <c r="AO52" s="327"/>
      <c r="AP52" s="350">
        <v>0</v>
      </c>
      <c r="AQ52" s="338">
        <f t="shared" si="12"/>
        <v>0</v>
      </c>
      <c r="AR52" s="328">
        <v>0</v>
      </c>
      <c r="AS52" s="327"/>
      <c r="AT52" s="350">
        <v>0</v>
      </c>
      <c r="AU52" s="338">
        <v>0</v>
      </c>
      <c r="AV52" s="328">
        <v>0</v>
      </c>
      <c r="AW52" s="327"/>
      <c r="AX52" s="350">
        <v>0</v>
      </c>
      <c r="AY52" s="338">
        <f t="shared" si="13"/>
        <v>0</v>
      </c>
      <c r="AZ52" s="328">
        <v>0</v>
      </c>
      <c r="BA52" s="327"/>
      <c r="BB52" s="350">
        <v>0</v>
      </c>
      <c r="BC52" s="351">
        <v>0</v>
      </c>
      <c r="BD52" s="351">
        <v>0</v>
      </c>
      <c r="BE52" s="83">
        <f t="shared" si="14"/>
        <v>0</v>
      </c>
      <c r="BF52" s="83">
        <v>0</v>
      </c>
      <c r="BG52" s="328">
        <f t="shared" si="15"/>
        <v>0</v>
      </c>
      <c r="BH52" s="350">
        <f t="shared" si="16"/>
        <v>0</v>
      </c>
    </row>
    <row r="53" spans="1:60" ht="15" hidden="1" customHeight="1" thickBot="1" x14ac:dyDescent="0.25">
      <c r="A53" s="87" t="s">
        <v>160</v>
      </c>
      <c r="B53" s="353">
        <v>0</v>
      </c>
      <c r="C53" s="201">
        <v>0</v>
      </c>
      <c r="D53" s="352"/>
      <c r="E53" s="98">
        <f t="shared" si="9"/>
        <v>0</v>
      </c>
      <c r="F53" s="338">
        <v>0</v>
      </c>
      <c r="G53" s="328">
        <v>0</v>
      </c>
      <c r="H53" s="327"/>
      <c r="I53" s="350">
        <v>0</v>
      </c>
      <c r="J53" s="338">
        <v>0</v>
      </c>
      <c r="K53" s="328">
        <v>0</v>
      </c>
      <c r="L53" s="327"/>
      <c r="M53" s="350">
        <v>0</v>
      </c>
      <c r="N53" s="338">
        <v>0</v>
      </c>
      <c r="O53" s="328">
        <v>0</v>
      </c>
      <c r="P53" s="327"/>
      <c r="Q53" s="350">
        <v>0</v>
      </c>
      <c r="R53" s="351">
        <f t="shared" si="5"/>
        <v>0</v>
      </c>
      <c r="S53" s="338">
        <f t="shared" si="10"/>
        <v>0</v>
      </c>
      <c r="T53" s="328">
        <v>0</v>
      </c>
      <c r="U53" s="327"/>
      <c r="V53" s="350">
        <v>0</v>
      </c>
      <c r="W53" s="338">
        <v>0</v>
      </c>
      <c r="X53" s="328">
        <v>0</v>
      </c>
      <c r="Y53" s="327"/>
      <c r="Z53" s="350">
        <v>0</v>
      </c>
      <c r="AA53" s="338">
        <v>0</v>
      </c>
      <c r="AB53" s="328">
        <v>0</v>
      </c>
      <c r="AC53" s="327"/>
      <c r="AD53" s="350">
        <v>0</v>
      </c>
      <c r="AE53" s="338">
        <f t="shared" si="11"/>
        <v>0</v>
      </c>
      <c r="AF53" s="328">
        <v>0</v>
      </c>
      <c r="AG53" s="327"/>
      <c r="AH53" s="350">
        <v>0</v>
      </c>
      <c r="AI53" s="338">
        <v>0</v>
      </c>
      <c r="AJ53" s="328">
        <v>0</v>
      </c>
      <c r="AK53" s="327"/>
      <c r="AL53" s="350">
        <v>0</v>
      </c>
      <c r="AM53" s="338">
        <v>0</v>
      </c>
      <c r="AN53" s="328">
        <v>0</v>
      </c>
      <c r="AO53" s="327"/>
      <c r="AP53" s="350">
        <v>0</v>
      </c>
      <c r="AQ53" s="338">
        <f t="shared" si="12"/>
        <v>0</v>
      </c>
      <c r="AR53" s="328">
        <v>0</v>
      </c>
      <c r="AS53" s="327"/>
      <c r="AT53" s="350">
        <v>0</v>
      </c>
      <c r="AU53" s="338">
        <v>0</v>
      </c>
      <c r="AV53" s="328">
        <v>0</v>
      </c>
      <c r="AW53" s="327"/>
      <c r="AX53" s="350">
        <v>0</v>
      </c>
      <c r="AY53" s="338">
        <f t="shared" si="13"/>
        <v>0</v>
      </c>
      <c r="AZ53" s="328">
        <v>0</v>
      </c>
      <c r="BA53" s="327"/>
      <c r="BB53" s="350">
        <v>0</v>
      </c>
      <c r="BC53" s="351">
        <v>0</v>
      </c>
      <c r="BD53" s="351">
        <v>0</v>
      </c>
      <c r="BE53" s="83">
        <f t="shared" si="14"/>
        <v>0</v>
      </c>
      <c r="BF53" s="83">
        <v>0</v>
      </c>
      <c r="BG53" s="328">
        <f t="shared" si="15"/>
        <v>0</v>
      </c>
      <c r="BH53" s="350">
        <f t="shared" si="16"/>
        <v>0</v>
      </c>
    </row>
    <row r="54" spans="1:60" ht="15" hidden="1" customHeight="1" thickBot="1" x14ac:dyDescent="0.25">
      <c r="A54" s="87" t="s">
        <v>161</v>
      </c>
      <c r="B54" s="353">
        <v>0</v>
      </c>
      <c r="C54" s="201">
        <v>0</v>
      </c>
      <c r="D54" s="352"/>
      <c r="E54" s="98">
        <f t="shared" si="9"/>
        <v>0</v>
      </c>
      <c r="F54" s="338">
        <v>0</v>
      </c>
      <c r="G54" s="328">
        <v>0</v>
      </c>
      <c r="H54" s="327"/>
      <c r="I54" s="350">
        <v>0</v>
      </c>
      <c r="J54" s="338">
        <v>0</v>
      </c>
      <c r="K54" s="328">
        <v>0</v>
      </c>
      <c r="L54" s="327"/>
      <c r="M54" s="350">
        <v>0</v>
      </c>
      <c r="N54" s="338">
        <v>0</v>
      </c>
      <c r="O54" s="328">
        <v>0</v>
      </c>
      <c r="P54" s="327"/>
      <c r="Q54" s="350">
        <v>0</v>
      </c>
      <c r="R54" s="351">
        <f t="shared" si="5"/>
        <v>0</v>
      </c>
      <c r="S54" s="338">
        <f t="shared" si="10"/>
        <v>0</v>
      </c>
      <c r="T54" s="328">
        <v>0</v>
      </c>
      <c r="U54" s="327"/>
      <c r="V54" s="350">
        <v>0</v>
      </c>
      <c r="W54" s="338">
        <v>0</v>
      </c>
      <c r="X54" s="328">
        <v>0</v>
      </c>
      <c r="Y54" s="327"/>
      <c r="Z54" s="350">
        <v>0</v>
      </c>
      <c r="AA54" s="338">
        <v>0</v>
      </c>
      <c r="AB54" s="328">
        <v>0</v>
      </c>
      <c r="AC54" s="327"/>
      <c r="AD54" s="350">
        <v>0</v>
      </c>
      <c r="AE54" s="338">
        <f t="shared" si="11"/>
        <v>0</v>
      </c>
      <c r="AF54" s="328">
        <v>0</v>
      </c>
      <c r="AG54" s="327"/>
      <c r="AH54" s="350">
        <v>0</v>
      </c>
      <c r="AI54" s="338">
        <v>0</v>
      </c>
      <c r="AJ54" s="328">
        <v>0</v>
      </c>
      <c r="AK54" s="327"/>
      <c r="AL54" s="350">
        <v>0</v>
      </c>
      <c r="AM54" s="338">
        <v>0</v>
      </c>
      <c r="AN54" s="328">
        <v>0</v>
      </c>
      <c r="AO54" s="327"/>
      <c r="AP54" s="350">
        <v>0</v>
      </c>
      <c r="AQ54" s="338">
        <f t="shared" si="12"/>
        <v>0</v>
      </c>
      <c r="AR54" s="328">
        <v>0</v>
      </c>
      <c r="AS54" s="327"/>
      <c r="AT54" s="350">
        <v>0</v>
      </c>
      <c r="AU54" s="338">
        <v>0</v>
      </c>
      <c r="AV54" s="328">
        <v>0</v>
      </c>
      <c r="AW54" s="327"/>
      <c r="AX54" s="350">
        <v>0</v>
      </c>
      <c r="AY54" s="338">
        <f t="shared" si="13"/>
        <v>0</v>
      </c>
      <c r="AZ54" s="328">
        <v>0</v>
      </c>
      <c r="BA54" s="327"/>
      <c r="BB54" s="350">
        <v>0</v>
      </c>
      <c r="BC54" s="351">
        <v>0</v>
      </c>
      <c r="BD54" s="351">
        <v>0</v>
      </c>
      <c r="BE54" s="83">
        <f t="shared" si="14"/>
        <v>0</v>
      </c>
      <c r="BF54" s="83">
        <v>0</v>
      </c>
      <c r="BG54" s="328">
        <f t="shared" si="15"/>
        <v>0</v>
      </c>
      <c r="BH54" s="350">
        <f t="shared" si="16"/>
        <v>0</v>
      </c>
    </row>
    <row r="55" spans="1:60" ht="15" hidden="1" customHeight="1" thickBot="1" x14ac:dyDescent="0.25">
      <c r="A55" s="87" t="s">
        <v>129</v>
      </c>
      <c r="B55" s="353">
        <v>0</v>
      </c>
      <c r="C55" s="201">
        <v>0</v>
      </c>
      <c r="D55" s="352"/>
      <c r="E55" s="98">
        <f t="shared" si="9"/>
        <v>0</v>
      </c>
      <c r="F55" s="338">
        <v>0</v>
      </c>
      <c r="G55" s="328">
        <v>0</v>
      </c>
      <c r="H55" s="327"/>
      <c r="I55" s="350">
        <v>0</v>
      </c>
      <c r="J55" s="338">
        <v>0</v>
      </c>
      <c r="K55" s="328">
        <v>0</v>
      </c>
      <c r="L55" s="327"/>
      <c r="M55" s="350">
        <v>0</v>
      </c>
      <c r="N55" s="338">
        <v>0</v>
      </c>
      <c r="O55" s="328">
        <v>0</v>
      </c>
      <c r="P55" s="327"/>
      <c r="Q55" s="350">
        <v>0</v>
      </c>
      <c r="R55" s="351">
        <f t="shared" si="5"/>
        <v>0</v>
      </c>
      <c r="S55" s="338">
        <f t="shared" si="10"/>
        <v>0</v>
      </c>
      <c r="T55" s="328">
        <v>0</v>
      </c>
      <c r="U55" s="327"/>
      <c r="V55" s="350">
        <v>0</v>
      </c>
      <c r="W55" s="338">
        <v>0</v>
      </c>
      <c r="X55" s="328">
        <v>0</v>
      </c>
      <c r="Y55" s="327"/>
      <c r="Z55" s="350">
        <v>0</v>
      </c>
      <c r="AA55" s="338">
        <v>0</v>
      </c>
      <c r="AB55" s="328">
        <v>0</v>
      </c>
      <c r="AC55" s="327"/>
      <c r="AD55" s="350">
        <v>0</v>
      </c>
      <c r="AE55" s="338">
        <f t="shared" si="11"/>
        <v>0</v>
      </c>
      <c r="AF55" s="328">
        <v>0</v>
      </c>
      <c r="AG55" s="327"/>
      <c r="AH55" s="350">
        <v>0</v>
      </c>
      <c r="AI55" s="338">
        <v>0</v>
      </c>
      <c r="AJ55" s="328">
        <v>0</v>
      </c>
      <c r="AK55" s="327"/>
      <c r="AL55" s="350">
        <v>0</v>
      </c>
      <c r="AM55" s="338">
        <v>0</v>
      </c>
      <c r="AN55" s="328">
        <v>0</v>
      </c>
      <c r="AO55" s="327"/>
      <c r="AP55" s="350">
        <v>0</v>
      </c>
      <c r="AQ55" s="338">
        <f t="shared" si="12"/>
        <v>0</v>
      </c>
      <c r="AR55" s="328">
        <v>0</v>
      </c>
      <c r="AS55" s="327"/>
      <c r="AT55" s="350">
        <v>0</v>
      </c>
      <c r="AU55" s="338">
        <v>0</v>
      </c>
      <c r="AV55" s="328">
        <v>0</v>
      </c>
      <c r="AW55" s="327"/>
      <c r="AX55" s="350">
        <v>0</v>
      </c>
      <c r="AY55" s="338">
        <f t="shared" si="13"/>
        <v>0</v>
      </c>
      <c r="AZ55" s="328">
        <v>0</v>
      </c>
      <c r="BA55" s="327"/>
      <c r="BB55" s="350">
        <v>0</v>
      </c>
      <c r="BC55" s="351">
        <v>0</v>
      </c>
      <c r="BD55" s="351">
        <v>0</v>
      </c>
      <c r="BE55" s="83">
        <f t="shared" si="14"/>
        <v>0</v>
      </c>
      <c r="BF55" s="83">
        <v>0</v>
      </c>
      <c r="BG55" s="328">
        <f t="shared" si="15"/>
        <v>0</v>
      </c>
      <c r="BH55" s="350">
        <f t="shared" si="16"/>
        <v>0</v>
      </c>
    </row>
    <row r="56" spans="1:60" ht="16.5" thickTop="1" thickBot="1" x14ac:dyDescent="0.3">
      <c r="A56" s="81" t="s">
        <v>40</v>
      </c>
      <c r="B56" s="349"/>
      <c r="C56" s="348">
        <f>SUM(C11,C38,C41,C43)</f>
        <v>1572674.6620000005</v>
      </c>
      <c r="D56" s="348"/>
      <c r="E56" s="348">
        <f>SUM(E11,E38,E41,E43)</f>
        <v>1906753.8420000006</v>
      </c>
      <c r="F56" s="347">
        <f>SUM(F11,F38,F41,F43)</f>
        <v>27839.931666666671</v>
      </c>
      <c r="G56" s="346">
        <f>SUM(G11,G38,G41,G43)</f>
        <v>0</v>
      </c>
      <c r="H56" s="345" t="e">
        <f>SUM(H12,#REF!,H41,H43)</f>
        <v>#REF!</v>
      </c>
      <c r="I56" s="344">
        <f>SUM(I11,I38,I41,I43)</f>
        <v>0</v>
      </c>
      <c r="J56" s="347">
        <f>SUM(J11,J38,J41,J43)</f>
        <v>27839.931666666671</v>
      </c>
      <c r="K56" s="346">
        <f>SUM(K11,K38,K41,K43)</f>
        <v>0</v>
      </c>
      <c r="L56" s="345" t="e">
        <f>SUM(L12,#REF!,L41,L43)</f>
        <v>#REF!</v>
      </c>
      <c r="M56" s="344">
        <f>SUM(M11,M38,M41,M43)</f>
        <v>0</v>
      </c>
      <c r="N56" s="347">
        <f>SUM(N11,N38,N41,N43)</f>
        <v>27839.931666666671</v>
      </c>
      <c r="O56" s="346">
        <f>SUM(O11,O38,O41,O43)</f>
        <v>11802.05</v>
      </c>
      <c r="P56" s="345" t="e">
        <f>SUM(P12,#REF!,P41,P43)</f>
        <v>#REF!</v>
      </c>
      <c r="Q56" s="344">
        <f>SUM(Q11,Q38,Q41,Q43)</f>
        <v>0</v>
      </c>
      <c r="R56" s="377">
        <f>SUM(R11,R38,R41,R43)</f>
        <v>-71717.74500000001</v>
      </c>
      <c r="S56" s="347">
        <f>SUM(S11,S38,S41,S43)</f>
        <v>395992.68866666663</v>
      </c>
      <c r="T56" s="346">
        <f>SUM(T11,T38,T41,T43)</f>
        <v>18005.03</v>
      </c>
      <c r="U56" s="345" t="e">
        <f>SUM(U12,#REF!,U41,U43)</f>
        <v>#REF!</v>
      </c>
      <c r="V56" s="344">
        <f>SUM(V11,V38,V41,V43)</f>
        <v>1170.4000000000001</v>
      </c>
      <c r="W56" s="347">
        <v>52855.840166666669</v>
      </c>
      <c r="X56" s="346">
        <v>23925.469999999998</v>
      </c>
      <c r="Y56" s="345" t="e">
        <v>#REF!</v>
      </c>
      <c r="Z56" s="344">
        <v>7090.84</v>
      </c>
      <c r="AA56" s="347">
        <f>SUM(AA11,AA38,AA41,AA43)</f>
        <v>27839.931666666671</v>
      </c>
      <c r="AB56" s="346">
        <f>SUM(AB11,AB38,AB41,AB43)</f>
        <v>0</v>
      </c>
      <c r="AC56" s="345" t="e">
        <f>SUM(AC12,#REF!,AC41,AC43)</f>
        <v>#REF!</v>
      </c>
      <c r="AD56" s="344">
        <f>SUM(AD11,AD38,AD41,AD43)</f>
        <v>0</v>
      </c>
      <c r="AE56" s="347">
        <f>SUM(AE11,AE38,AE41,AE43)</f>
        <v>395992.68866666663</v>
      </c>
      <c r="AF56" s="346">
        <f>SUM(AF11,AF38,AF41,AF43)</f>
        <v>0</v>
      </c>
      <c r="AG56" s="345" t="e">
        <f>SUM(AG12,#REF!,AG41,AG43)</f>
        <v>#REF!</v>
      </c>
      <c r="AH56" s="344">
        <f>SUM(AH11,AH38,AH41,AH43)</f>
        <v>0</v>
      </c>
      <c r="AI56" s="347">
        <f>SUM(AI11,AI38,AI41,AI43)</f>
        <v>52855.840166666669</v>
      </c>
      <c r="AJ56" s="346">
        <f>SUM(AJ11,AJ38,AJ41,AJ43)</f>
        <v>0</v>
      </c>
      <c r="AK56" s="345" t="e">
        <f>SUM(AK12,#REF!,AK41,AK43)</f>
        <v>#REF!</v>
      </c>
      <c r="AL56" s="344">
        <f>SUM(AL11,AL38,AL41,AL43)</f>
        <v>0</v>
      </c>
      <c r="AM56" s="347">
        <f>SUM(AM11,AM38,AM41,AM43)</f>
        <v>27839.931666666671</v>
      </c>
      <c r="AN56" s="346">
        <f>SUM(AN11,AN38,AN41,AN43)</f>
        <v>0</v>
      </c>
      <c r="AO56" s="345" t="e">
        <f>SUM(AO12,#REF!,AO41,AO43)</f>
        <v>#REF!</v>
      </c>
      <c r="AP56" s="344">
        <f>SUM(AP11,AP38,AP41,AP43)</f>
        <v>0</v>
      </c>
      <c r="AQ56" s="347">
        <f>SUM(AQ11,AQ38,AQ41,AQ43)</f>
        <v>395992.68866666663</v>
      </c>
      <c r="AR56" s="346">
        <f>SUM(AR11,AR38,AR41,AR43)</f>
        <v>0</v>
      </c>
      <c r="AS56" s="345" t="e">
        <f>SUM(AS12,#REF!,AS41,AS43)</f>
        <v>#REF!</v>
      </c>
      <c r="AT56" s="344">
        <f>SUM(AT11,AT38,AT41,AT43)</f>
        <v>0</v>
      </c>
      <c r="AU56" s="347">
        <f>SUM(AU11,AU38,AU41,AU43)</f>
        <v>52855.840166666669</v>
      </c>
      <c r="AV56" s="346">
        <f>SUM(AV11,AV38,AV41,AV43)</f>
        <v>0</v>
      </c>
      <c r="AW56" s="345" t="e">
        <f>SUM(AW12,#REF!,AW41,AW43)</f>
        <v>#REF!</v>
      </c>
      <c r="AX56" s="344">
        <f>SUM(AX11,AX38,AX41,AX43)</f>
        <v>0</v>
      </c>
      <c r="AY56" s="347">
        <f>SUM(AY11,AY38,AY41,AY43)</f>
        <v>421008.59716666676</v>
      </c>
      <c r="AZ56" s="346">
        <f>SUM(AZ11,AZ38,AZ41,AZ43)</f>
        <v>0</v>
      </c>
      <c r="BA56" s="345" t="e">
        <f>SUM(BA12,#REF!,BA41,BA43)</f>
        <v>#REF!</v>
      </c>
      <c r="BB56" s="344">
        <f>SUM(BB11,BB38,BB41,BB43)</f>
        <v>0</v>
      </c>
      <c r="BC56" s="343">
        <f>SUM(BC11,BC41,BC43)</f>
        <v>0</v>
      </c>
      <c r="BD56" s="342">
        <f>SUM(BD11,BD41,BD43)</f>
        <v>0</v>
      </c>
      <c r="BE56" s="341">
        <f>SUM(BE12,BE38,BE41,BE43)</f>
        <v>1906753.8420000006</v>
      </c>
      <c r="BF56" s="341">
        <f>SUM(BF12,BF38,BF41,BF43)</f>
        <v>460650.57883333345</v>
      </c>
      <c r="BG56" s="340">
        <f>SUM(BG11)</f>
        <v>35727.519999999997</v>
      </c>
      <c r="BH56" s="339">
        <f>SUM(BH11,BH41,BH43)</f>
        <v>36615.379999999997</v>
      </c>
    </row>
    <row r="57" spans="1:60" x14ac:dyDescent="0.2">
      <c r="A57" s="324" t="s">
        <v>91</v>
      </c>
      <c r="B57" s="335"/>
      <c r="C57" s="334"/>
      <c r="D57" s="333"/>
      <c r="E57" s="332"/>
      <c r="F57" s="338">
        <f>F56</f>
        <v>27839.931666666671</v>
      </c>
      <c r="G57" s="336"/>
      <c r="H57" s="331"/>
      <c r="I57" s="326"/>
      <c r="J57" s="337">
        <f>F57+J56</f>
        <v>55679.863333333342</v>
      </c>
      <c r="K57" s="336"/>
      <c r="L57" s="331"/>
      <c r="M57" s="326"/>
      <c r="N57" s="337">
        <f>J57+N56</f>
        <v>83519.795000000013</v>
      </c>
      <c r="O57" s="336"/>
      <c r="P57" s="331"/>
      <c r="Q57" s="326"/>
      <c r="R57" s="390"/>
      <c r="S57" s="337">
        <f>R58+S56</f>
        <v>407794.73866666661</v>
      </c>
      <c r="T57" s="336"/>
      <c r="U57" s="331"/>
      <c r="V57" s="331"/>
      <c r="W57" s="337">
        <f>S57+W56</f>
        <v>460650.57883333327</v>
      </c>
      <c r="X57" s="336"/>
      <c r="Y57" s="331"/>
      <c r="Z57" s="326"/>
      <c r="AA57" s="337">
        <f>W57+AA56</f>
        <v>488490.51049999997</v>
      </c>
      <c r="AB57" s="336"/>
      <c r="AC57" s="331"/>
      <c r="AD57" s="326"/>
      <c r="AE57" s="337">
        <f>AA57+AE56</f>
        <v>884483.1991666666</v>
      </c>
      <c r="AF57" s="336"/>
      <c r="AG57" s="331"/>
      <c r="AH57" s="326"/>
      <c r="AI57" s="337">
        <f>AE57+AI56</f>
        <v>937339.03933333326</v>
      </c>
      <c r="AJ57" s="336"/>
      <c r="AK57" s="331"/>
      <c r="AL57" s="326"/>
      <c r="AM57" s="337">
        <f>AI57+AM56</f>
        <v>965178.9709999999</v>
      </c>
      <c r="AN57" s="336"/>
      <c r="AO57" s="331"/>
      <c r="AP57" s="326"/>
      <c r="AQ57" s="337">
        <f>AM57+AQ56</f>
        <v>1361171.6596666665</v>
      </c>
      <c r="AR57" s="336"/>
      <c r="AS57" s="331"/>
      <c r="AT57" s="326"/>
      <c r="AU57" s="337">
        <f>AQ57+AU56</f>
        <v>1414027.4998333333</v>
      </c>
      <c r="AV57" s="336"/>
      <c r="AW57" s="331"/>
      <c r="AX57" s="326"/>
      <c r="AY57" s="337">
        <f>AU57+AY56</f>
        <v>1835036.0970000001</v>
      </c>
      <c r="AZ57" s="336"/>
      <c r="BA57" s="331"/>
      <c r="BB57" s="326"/>
      <c r="BC57" s="325"/>
      <c r="BD57" s="325"/>
      <c r="BE57" s="313"/>
      <c r="BF57" s="313"/>
      <c r="BG57" s="313"/>
      <c r="BH57" s="313"/>
    </row>
    <row r="58" spans="1:60" x14ac:dyDescent="0.2">
      <c r="A58" s="324" t="s">
        <v>130</v>
      </c>
      <c r="B58" s="335"/>
      <c r="C58" s="334"/>
      <c r="D58" s="333"/>
      <c r="E58" s="332"/>
      <c r="F58" s="330"/>
      <c r="G58" s="328">
        <f>G56</f>
        <v>0</v>
      </c>
      <c r="H58" s="327"/>
      <c r="I58" s="326"/>
      <c r="J58" s="329"/>
      <c r="K58" s="328">
        <f>G58+K56</f>
        <v>0</v>
      </c>
      <c r="L58" s="327"/>
      <c r="M58" s="326"/>
      <c r="N58" s="330"/>
      <c r="O58" s="328">
        <f>K58+O56</f>
        <v>11802.05</v>
      </c>
      <c r="P58" s="327"/>
      <c r="Q58" s="326"/>
      <c r="R58" s="328">
        <f t="shared" ref="R58" si="17">SUM(O58+K58+G58)-(N58+J58+F58)</f>
        <v>11802.05</v>
      </c>
      <c r="S58" s="330"/>
      <c r="T58" s="328">
        <f>O58+T56</f>
        <v>29807.079999999998</v>
      </c>
      <c r="U58" s="327"/>
      <c r="V58" s="331"/>
      <c r="W58" s="330"/>
      <c r="X58" s="328">
        <f>T58+X56</f>
        <v>53732.549999999996</v>
      </c>
      <c r="Y58" s="327"/>
      <c r="Z58" s="326"/>
      <c r="AA58" s="330"/>
      <c r="AB58" s="328">
        <f>X58+AB56</f>
        <v>53732.549999999996</v>
      </c>
      <c r="AC58" s="327"/>
      <c r="AD58" s="326"/>
      <c r="AE58" s="330"/>
      <c r="AF58" s="328">
        <f>AB58+AF56</f>
        <v>53732.549999999996</v>
      </c>
      <c r="AG58" s="327"/>
      <c r="AH58" s="326"/>
      <c r="AI58" s="329"/>
      <c r="AJ58" s="328">
        <f>AF58+AJ56</f>
        <v>53732.549999999996</v>
      </c>
      <c r="AK58" s="327"/>
      <c r="AL58" s="326"/>
      <c r="AM58" s="329"/>
      <c r="AN58" s="328">
        <f>AJ58+AN56</f>
        <v>53732.549999999996</v>
      </c>
      <c r="AO58" s="327"/>
      <c r="AP58" s="326"/>
      <c r="AQ58" s="329"/>
      <c r="AR58" s="328">
        <f>AN58+AR56</f>
        <v>53732.549999999996</v>
      </c>
      <c r="AS58" s="327"/>
      <c r="AT58" s="326"/>
      <c r="AU58" s="329"/>
      <c r="AV58" s="328">
        <f>AR58+AV56</f>
        <v>53732.549999999996</v>
      </c>
      <c r="AW58" s="327"/>
      <c r="AX58" s="326"/>
      <c r="AY58" s="329"/>
      <c r="AZ58" s="328">
        <f>AV58+AZ56</f>
        <v>53732.549999999996</v>
      </c>
      <c r="BA58" s="327"/>
      <c r="BB58" s="326"/>
      <c r="BC58" s="325"/>
      <c r="BD58" s="325"/>
      <c r="BE58" s="313"/>
      <c r="BF58" s="313"/>
      <c r="BG58" s="313"/>
      <c r="BH58" s="313"/>
    </row>
    <row r="59" spans="1:60" ht="15" thickBot="1" x14ac:dyDescent="0.25">
      <c r="A59" s="324" t="s">
        <v>131</v>
      </c>
      <c r="B59" s="323"/>
      <c r="C59" s="322"/>
      <c r="D59" s="321"/>
      <c r="E59" s="320"/>
      <c r="F59" s="318"/>
      <c r="G59" s="316"/>
      <c r="H59" s="315"/>
      <c r="I59" s="314">
        <f>I56</f>
        <v>0</v>
      </c>
      <c r="J59" s="317"/>
      <c r="K59" s="316"/>
      <c r="L59" s="315"/>
      <c r="M59" s="314">
        <f>I59+M56</f>
        <v>0</v>
      </c>
      <c r="N59" s="318"/>
      <c r="O59" s="316"/>
      <c r="P59" s="315"/>
      <c r="Q59" s="314">
        <f>M59+Q56</f>
        <v>0</v>
      </c>
      <c r="R59" s="328"/>
      <c r="S59" s="318"/>
      <c r="T59" s="316"/>
      <c r="U59" s="315"/>
      <c r="V59" s="319">
        <f>Q59+V56</f>
        <v>1170.4000000000001</v>
      </c>
      <c r="W59" s="318"/>
      <c r="X59" s="316"/>
      <c r="Y59" s="315"/>
      <c r="Z59" s="314">
        <f>V59+Z56</f>
        <v>8261.24</v>
      </c>
      <c r="AA59" s="318"/>
      <c r="AB59" s="316"/>
      <c r="AC59" s="315"/>
      <c r="AD59" s="314">
        <f>Z59+AD56</f>
        <v>8261.24</v>
      </c>
      <c r="AE59" s="318"/>
      <c r="AF59" s="316"/>
      <c r="AG59" s="315"/>
      <c r="AH59" s="314">
        <f>AD59+AH56</f>
        <v>8261.24</v>
      </c>
      <c r="AI59" s="317"/>
      <c r="AJ59" s="316"/>
      <c r="AK59" s="315"/>
      <c r="AL59" s="314">
        <f>AH59+AL56</f>
        <v>8261.24</v>
      </c>
      <c r="AM59" s="317"/>
      <c r="AN59" s="316"/>
      <c r="AO59" s="315"/>
      <c r="AP59" s="314">
        <f>AL59+AP56</f>
        <v>8261.24</v>
      </c>
      <c r="AQ59" s="317"/>
      <c r="AR59" s="316"/>
      <c r="AS59" s="315"/>
      <c r="AT59" s="314">
        <f>AP59+AT56</f>
        <v>8261.24</v>
      </c>
      <c r="AU59" s="317"/>
      <c r="AV59" s="316"/>
      <c r="AW59" s="315"/>
      <c r="AX59" s="314">
        <f>AT59+AX56</f>
        <v>8261.24</v>
      </c>
      <c r="AY59" s="317"/>
      <c r="AZ59" s="316"/>
      <c r="BA59" s="315"/>
      <c r="BB59" s="314">
        <f>AX59+BB56</f>
        <v>8261.24</v>
      </c>
      <c r="BC59" s="313"/>
      <c r="BD59" s="313"/>
      <c r="BE59" s="313"/>
      <c r="BF59" s="313"/>
      <c r="BG59" s="313"/>
      <c r="BH59" s="313"/>
    </row>
    <row r="60" spans="1:60" x14ac:dyDescent="0.2">
      <c r="K60" s="313"/>
      <c r="L60" s="313"/>
      <c r="M60" s="313"/>
      <c r="O60" s="313"/>
      <c r="P60" s="313"/>
      <c r="Q60" s="313"/>
      <c r="R60" s="313"/>
      <c r="T60" s="313"/>
      <c r="U60" s="313"/>
      <c r="V60" s="313"/>
      <c r="X60" s="313"/>
      <c r="Y60" s="313"/>
      <c r="Z60" s="313"/>
      <c r="AB60" s="313"/>
      <c r="AC60" s="313"/>
      <c r="AD60" s="313"/>
      <c r="AF60" s="313"/>
      <c r="AG60" s="313"/>
      <c r="AH60" s="313"/>
      <c r="AJ60" s="313"/>
      <c r="AK60" s="313"/>
      <c r="AL60" s="313"/>
      <c r="AN60" s="313"/>
      <c r="AO60" s="313"/>
      <c r="AP60" s="313"/>
      <c r="AR60" s="313"/>
      <c r="AS60" s="313"/>
      <c r="AT60" s="313"/>
      <c r="AV60" s="313"/>
      <c r="AW60" s="313"/>
      <c r="AX60" s="313"/>
      <c r="AZ60" s="313"/>
      <c r="BA60" s="313"/>
      <c r="BB60" s="313"/>
      <c r="BC60" s="313"/>
      <c r="BD60" s="313"/>
    </row>
    <row r="61" spans="1:60" x14ac:dyDescent="0.2">
      <c r="I61" s="312"/>
      <c r="J61" s="312"/>
    </row>
  </sheetData>
  <mergeCells count="17">
    <mergeCell ref="B9:B10"/>
    <mergeCell ref="C9:E9"/>
    <mergeCell ref="F9:I9"/>
    <mergeCell ref="J9:M9"/>
    <mergeCell ref="N9:Q9"/>
    <mergeCell ref="BE9:BH9"/>
    <mergeCell ref="W9:Z9"/>
    <mergeCell ref="AA9:AD9"/>
    <mergeCell ref="AE9:AH9"/>
    <mergeCell ref="AI9:AL9"/>
    <mergeCell ref="AM9:AP9"/>
    <mergeCell ref="AQ9:AT9"/>
    <mergeCell ref="R9:R12"/>
    <mergeCell ref="S9:V9"/>
    <mergeCell ref="AU9:AX9"/>
    <mergeCell ref="AY9:BB9"/>
    <mergeCell ref="BC9:BD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3XNNPFDRQHSR-2008555407-8517</_dlc_DocId>
    <_dlc_DocIdUrl xmlns="ee0d1073-b73c-4cf9-a2e0-1985adf7d54f">
      <Url>https://myfloridacfo.sharepoint.com/sites/FLP/_layouts/15/DocIdRedir.aspx?ID=3XNNPFDRQHSR-2008555407-8517</Url>
      <Description>3XNNPFDRQHSR-2008555407-8517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450BCE-29FF-4DCA-8002-17DDD1CF5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96C103-2214-474F-AFDF-342FB6803B31}">
  <ds:schemaRefs>
    <ds:schemaRef ds:uri="http://schemas.microsoft.com/office/infopath/2007/PartnerControls"/>
    <ds:schemaRef ds:uri="http://purl.org/dc/terms/"/>
    <ds:schemaRef ds:uri="789ec1b1-8265-4bc4-bb49-e618abb7e2c5"/>
    <ds:schemaRef ds:uri="http://schemas.microsoft.com/office/2006/documentManagement/types"/>
    <ds:schemaRef ds:uri="ee0d1073-b73c-4cf9-a2e0-1985adf7d54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 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2024-12-10T19:11:36Z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322e284b-e098-49ca-9375-34f02e12bf24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