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morrisc\Desktop\"/>
    </mc:Choice>
  </mc:AlternateContent>
  <xr:revisionPtr revIDLastSave="0" documentId="8_{5B2CA247-60B1-4A6D-BC77-404F305C9858}" xr6:coauthVersionLast="47" xr6:coauthVersionMax="47" xr10:uidLastSave="{00000000-0000-0000-0000-000000000000}"/>
  <bookViews>
    <workbookView xWindow="22932" yWindow="-108" windowWidth="23256" windowHeight="12456" xr2:uid="{5A3048DA-1694-415D-86FA-237AB413472E}"/>
  </bookViews>
  <sheets>
    <sheet name="Monthly Summary" sheetId="4" r:id="rId1"/>
    <sheet name="SSI" sheetId="5" r:id="rId2"/>
    <sheet name="Oracle" sheetId="6" r:id="rId3"/>
    <sheet name="Footnotes" sheetId="3" r:id="rId4"/>
  </sheets>
  <definedNames>
    <definedName name="_xlnm._FilterDatabase" localSheetId="1" hidden="1">SSI!$A$9:$AT$39</definedName>
    <definedName name="_xlnm.Print_Titles" localSheetId="0">'Monthly Summary'!$A:$A</definedName>
    <definedName name="_xlnm.Print_Titles" localSheetId="2">Oracle!$A:$A</definedName>
    <definedName name="_xlnm.Print_Titles" localSheetId="1">SSI!$A:$B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52" i="6" l="1"/>
  <c r="BE51" i="6"/>
  <c r="BE50" i="6"/>
  <c r="BE49" i="6"/>
  <c r="BE48" i="6"/>
  <c r="BE47" i="6"/>
  <c r="BE46" i="6"/>
  <c r="BE45" i="6"/>
  <c r="BE44" i="6"/>
  <c r="BE43" i="6"/>
  <c r="BE42" i="6"/>
  <c r="BE41" i="6"/>
  <c r="BE40" i="6"/>
  <c r="BE39" i="6"/>
  <c r="BE37" i="6"/>
  <c r="BE35" i="6"/>
  <c r="BE34" i="6"/>
  <c r="BE33" i="6"/>
  <c r="BE32" i="6"/>
  <c r="BE31" i="6"/>
  <c r="BE30" i="6"/>
  <c r="BE29" i="6"/>
  <c r="BE28" i="6"/>
  <c r="BE27" i="6"/>
  <c r="BE26" i="6"/>
  <c r="BE25" i="6"/>
  <c r="BE24" i="6"/>
  <c r="BE23" i="6"/>
  <c r="BE22" i="6"/>
  <c r="BE21" i="6"/>
  <c r="BE20" i="6"/>
  <c r="BE19" i="6"/>
  <c r="BE18" i="6"/>
  <c r="BE17" i="6"/>
  <c r="BE16" i="6"/>
  <c r="BE15" i="6"/>
  <c r="BE14" i="6"/>
  <c r="BE13" i="6"/>
  <c r="BE12" i="6"/>
  <c r="BG30" i="4"/>
  <c r="BG29" i="4"/>
  <c r="BG28" i="4"/>
  <c r="BG27" i="4"/>
  <c r="BG26" i="4"/>
  <c r="BG25" i="4"/>
  <c r="BG24" i="4"/>
  <c r="BG22" i="4"/>
  <c r="BG21" i="4"/>
  <c r="BG20" i="4"/>
  <c r="BG19" i="4"/>
  <c r="BG18" i="4"/>
  <c r="BG17" i="4"/>
  <c r="BG16" i="4"/>
  <c r="BG15" i="4"/>
  <c r="BG14" i="4"/>
  <c r="AC31" i="4"/>
  <c r="BI20" i="4"/>
  <c r="BH20" i="4"/>
  <c r="AF20" i="4"/>
  <c r="S20" i="4"/>
  <c r="E28" i="4"/>
  <c r="E27" i="4"/>
  <c r="E26" i="4"/>
  <c r="E25" i="4"/>
  <c r="E24" i="4"/>
  <c r="AF30" i="4"/>
  <c r="AF29" i="4"/>
  <c r="AF28" i="4"/>
  <c r="AF27" i="4"/>
  <c r="AF26" i="4"/>
  <c r="AF25" i="4"/>
  <c r="AF24" i="4"/>
  <c r="AF22" i="4"/>
  <c r="AF21" i="4"/>
  <c r="AF19" i="4"/>
  <c r="AF18" i="4"/>
  <c r="E18" i="4" s="1"/>
  <c r="AF17" i="4"/>
  <c r="E17" i="4" s="1"/>
  <c r="AF16" i="4"/>
  <c r="E16" i="4" s="1"/>
  <c r="AF15" i="4"/>
  <c r="E15" i="4" s="1"/>
  <c r="AF14" i="4"/>
  <c r="E14" i="4" s="1"/>
  <c r="S30" i="4"/>
  <c r="S29" i="4"/>
  <c r="S28" i="4"/>
  <c r="S27" i="4"/>
  <c r="S26" i="4"/>
  <c r="S25" i="4"/>
  <c r="S24" i="4"/>
  <c r="S22" i="4"/>
  <c r="S21" i="4"/>
  <c r="S19" i="4"/>
  <c r="S18" i="4"/>
  <c r="S17" i="4"/>
  <c r="S16" i="4"/>
  <c r="S15" i="4"/>
  <c r="S14" i="4"/>
  <c r="AS30" i="5"/>
  <c r="AS29" i="5"/>
  <c r="AS28" i="5"/>
  <c r="AS27" i="5"/>
  <c r="AS26" i="5"/>
  <c r="AS25" i="5"/>
  <c r="AS24" i="5"/>
  <c r="AS22" i="5"/>
  <c r="AS21" i="5"/>
  <c r="AS20" i="5"/>
  <c r="AS19" i="5"/>
  <c r="AS18" i="5"/>
  <c r="AS17" i="5"/>
  <c r="AS16" i="5"/>
  <c r="AS15" i="5"/>
  <c r="AS14" i="5"/>
  <c r="AS13" i="5"/>
  <c r="AS12" i="5"/>
  <c r="AS11" i="5"/>
  <c r="W34" i="5"/>
  <c r="W33" i="5"/>
  <c r="W32" i="5"/>
  <c r="W31" i="5"/>
  <c r="AD57" i="6"/>
  <c r="AD38" i="6"/>
  <c r="AD36" i="6"/>
  <c r="AD11" i="6"/>
  <c r="D50" i="6"/>
  <c r="BH14" i="4"/>
  <c r="BI14" i="4"/>
  <c r="BH15" i="4"/>
  <c r="BI15" i="4"/>
  <c r="BH16" i="4"/>
  <c r="BI16" i="4"/>
  <c r="BH17" i="4"/>
  <c r="BI17" i="4"/>
  <c r="BH18" i="4"/>
  <c r="BI18" i="4"/>
  <c r="BH19" i="4"/>
  <c r="BI19" i="4"/>
  <c r="BH21" i="4"/>
  <c r="BI21" i="4"/>
  <c r="BH22" i="4"/>
  <c r="BI22" i="4"/>
  <c r="BH24" i="4"/>
  <c r="BI24" i="4"/>
  <c r="BH25" i="4"/>
  <c r="BI25" i="4"/>
  <c r="BH26" i="4"/>
  <c r="BI26" i="4"/>
  <c r="BH27" i="4"/>
  <c r="BI27" i="4"/>
  <c r="BH28" i="4"/>
  <c r="BI28" i="4"/>
  <c r="BH29" i="4"/>
  <c r="BI29" i="4"/>
  <c r="BH30" i="4"/>
  <c r="BI30" i="4"/>
  <c r="AR11" i="5"/>
  <c r="AR12" i="5"/>
  <c r="AR13" i="5"/>
  <c r="AR14" i="5"/>
  <c r="AR15" i="5"/>
  <c r="AR16" i="5"/>
  <c r="AR17" i="5"/>
  <c r="AR18" i="5"/>
  <c r="AR19" i="5"/>
  <c r="AR20" i="5"/>
  <c r="AR21" i="5"/>
  <c r="AR22" i="5"/>
  <c r="AR24" i="5"/>
  <c r="AR25" i="5"/>
  <c r="AR26" i="5"/>
  <c r="AR27" i="5"/>
  <c r="AR28" i="5"/>
  <c r="AR29" i="5"/>
  <c r="AR30" i="5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0" i="6"/>
  <c r="BF31" i="6"/>
  <c r="BF32" i="6"/>
  <c r="BF33" i="6"/>
  <c r="BF34" i="6"/>
  <c r="BF35" i="6"/>
  <c r="BF37" i="6"/>
  <c r="BF39" i="6"/>
  <c r="BF40" i="6"/>
  <c r="BF41" i="6"/>
  <c r="BF42" i="6"/>
  <c r="BF43" i="6"/>
  <c r="BF44" i="6"/>
  <c r="BF45" i="6"/>
  <c r="BF46" i="6"/>
  <c r="BF47" i="6"/>
  <c r="BF48" i="6"/>
  <c r="BF49" i="6"/>
  <c r="BF51" i="6"/>
  <c r="BF52" i="6"/>
  <c r="E22" i="4" l="1"/>
  <c r="E19" i="4"/>
  <c r="E20" i="4"/>
  <c r="BJ20" i="4" s="1"/>
  <c r="BK20" i="4" s="1"/>
  <c r="E29" i="4"/>
  <c r="AF13" i="4"/>
  <c r="E21" i="4"/>
  <c r="E30" i="4"/>
  <c r="AD53" i="6"/>
  <c r="F30" i="4"/>
  <c r="F29" i="4"/>
  <c r="F28" i="4"/>
  <c r="F27" i="4"/>
  <c r="F26" i="4"/>
  <c r="Q57" i="6" l="1"/>
  <c r="Q38" i="6"/>
  <c r="Q36" i="6"/>
  <c r="Q11" i="6"/>
  <c r="R11" i="6"/>
  <c r="R36" i="6"/>
  <c r="R38" i="6"/>
  <c r="M33" i="5"/>
  <c r="M32" i="5"/>
  <c r="M34" i="5"/>
  <c r="N31" i="5"/>
  <c r="N32" i="5"/>
  <c r="N33" i="5"/>
  <c r="N34" i="5"/>
  <c r="BJ30" i="4"/>
  <c r="BK30" i="4" s="1"/>
  <c r="BJ29" i="4"/>
  <c r="BK29" i="4" s="1"/>
  <c r="BJ28" i="4"/>
  <c r="BK28" i="4" s="1"/>
  <c r="BJ27" i="4"/>
  <c r="BK27" i="4" s="1"/>
  <c r="BJ26" i="4"/>
  <c r="BJ25" i="4"/>
  <c r="BK25" i="4" s="1"/>
  <c r="BJ24" i="4"/>
  <c r="BK24" i="4" s="1"/>
  <c r="BJ22" i="4"/>
  <c r="BK22" i="4" s="1"/>
  <c r="BJ21" i="4"/>
  <c r="BK21" i="4" s="1"/>
  <c r="BJ19" i="4"/>
  <c r="BK19" i="4" s="1"/>
  <c r="BJ18" i="4"/>
  <c r="BK18" i="4" s="1"/>
  <c r="BJ17" i="4"/>
  <c r="BK17" i="4" s="1"/>
  <c r="BJ16" i="4"/>
  <c r="BK16" i="4" s="1"/>
  <c r="BJ15" i="4"/>
  <c r="BK15" i="4" s="1"/>
  <c r="BJ14" i="4"/>
  <c r="BK14" i="4" s="1"/>
  <c r="Q53" i="6" l="1"/>
  <c r="S13" i="4"/>
  <c r="R53" i="6"/>
  <c r="M31" i="5"/>
  <c r="D52" i="6"/>
  <c r="D51" i="6"/>
  <c r="D49" i="6"/>
  <c r="D48" i="6"/>
  <c r="D47" i="6"/>
  <c r="D46" i="6"/>
  <c r="D45" i="6"/>
  <c r="D44" i="6"/>
  <c r="D43" i="6"/>
  <c r="D42" i="6"/>
  <c r="D41" i="6"/>
  <c r="D40" i="6"/>
  <c r="D39" i="6"/>
  <c r="D37" i="6"/>
  <c r="D36" i="6" s="1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BF36" i="6"/>
  <c r="BE38" i="6"/>
  <c r="BE36" i="6"/>
  <c r="E11" i="6"/>
  <c r="BD38" i="6"/>
  <c r="BC38" i="6"/>
  <c r="BB38" i="6"/>
  <c r="BA38" i="6"/>
  <c r="AZ38" i="6"/>
  <c r="AY38" i="6"/>
  <c r="AX38" i="6"/>
  <c r="AW38" i="6"/>
  <c r="AV38" i="6"/>
  <c r="AU38" i="6"/>
  <c r="AT38" i="6"/>
  <c r="AS38" i="6"/>
  <c r="AR38" i="6"/>
  <c r="AQ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AC38" i="6"/>
  <c r="AB38" i="6"/>
  <c r="AA38" i="6"/>
  <c r="Z38" i="6"/>
  <c r="Y38" i="6"/>
  <c r="X38" i="6"/>
  <c r="W38" i="6"/>
  <c r="V38" i="6"/>
  <c r="U38" i="6"/>
  <c r="T38" i="6"/>
  <c r="S38" i="6"/>
  <c r="P38" i="6"/>
  <c r="O38" i="6"/>
  <c r="N38" i="6"/>
  <c r="M38" i="6"/>
  <c r="L38" i="6"/>
  <c r="K38" i="6"/>
  <c r="J38" i="6"/>
  <c r="I38" i="6"/>
  <c r="H38" i="6"/>
  <c r="G38" i="6"/>
  <c r="F38" i="6"/>
  <c r="E38" i="6"/>
  <c r="C38" i="6"/>
  <c r="B38" i="6"/>
  <c r="BD36" i="6"/>
  <c r="BC36" i="6"/>
  <c r="BB36" i="6"/>
  <c r="BA36" i="6"/>
  <c r="AZ36" i="6"/>
  <c r="AY36" i="6"/>
  <c r="AX36" i="6"/>
  <c r="AW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C36" i="6"/>
  <c r="AB36" i="6"/>
  <c r="AA36" i="6"/>
  <c r="Z36" i="6"/>
  <c r="Y36" i="6"/>
  <c r="X36" i="6"/>
  <c r="W36" i="6"/>
  <c r="V36" i="6"/>
  <c r="U36" i="6"/>
  <c r="T36" i="6"/>
  <c r="S36" i="6"/>
  <c r="P36" i="6"/>
  <c r="O36" i="6"/>
  <c r="N36" i="6"/>
  <c r="M36" i="6"/>
  <c r="L36" i="6"/>
  <c r="K36" i="6"/>
  <c r="J36" i="6"/>
  <c r="I36" i="6"/>
  <c r="H36" i="6"/>
  <c r="G36" i="6"/>
  <c r="F36" i="6"/>
  <c r="E36" i="6"/>
  <c r="C36" i="6"/>
  <c r="B36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C11" i="6"/>
  <c r="AB11" i="6"/>
  <c r="AA11" i="6"/>
  <c r="Z11" i="6"/>
  <c r="Y11" i="6"/>
  <c r="X11" i="6"/>
  <c r="W11" i="6"/>
  <c r="V11" i="6"/>
  <c r="U11" i="6"/>
  <c r="T11" i="6"/>
  <c r="S11" i="6"/>
  <c r="P11" i="6"/>
  <c r="O11" i="6"/>
  <c r="N11" i="6"/>
  <c r="M11" i="6"/>
  <c r="L11" i="6"/>
  <c r="K11" i="6"/>
  <c r="J11" i="6"/>
  <c r="I11" i="6"/>
  <c r="H11" i="6"/>
  <c r="G11" i="6"/>
  <c r="F11" i="6"/>
  <c r="C11" i="6"/>
  <c r="B11" i="6"/>
  <c r="B53" i="6" s="1"/>
  <c r="AO33" i="5"/>
  <c r="AN33" i="5"/>
  <c r="AM33" i="5"/>
  <c r="AO32" i="5"/>
  <c r="AN32" i="5"/>
  <c r="AM32" i="5"/>
  <c r="AO31" i="5"/>
  <c r="AN31" i="5"/>
  <c r="AM31" i="5"/>
  <c r="AL33" i="5"/>
  <c r="AK33" i="5"/>
  <c r="AJ33" i="5"/>
  <c r="AL32" i="5"/>
  <c r="AK32" i="5"/>
  <c r="AJ32" i="5"/>
  <c r="AL31" i="5"/>
  <c r="AK31" i="5"/>
  <c r="AJ31" i="5"/>
  <c r="AI33" i="5"/>
  <c r="AH33" i="5"/>
  <c r="AG33" i="5"/>
  <c r="AI32" i="5"/>
  <c r="AH32" i="5"/>
  <c r="AG32" i="5"/>
  <c r="AI31" i="5"/>
  <c r="AH31" i="5"/>
  <c r="AG31" i="5"/>
  <c r="AF33" i="5"/>
  <c r="AE33" i="5"/>
  <c r="AD33" i="5"/>
  <c r="AF32" i="5"/>
  <c r="AE32" i="5"/>
  <c r="AD32" i="5"/>
  <c r="AF31" i="5"/>
  <c r="AE31" i="5"/>
  <c r="AD31" i="5"/>
  <c r="AC33" i="5"/>
  <c r="AB33" i="5"/>
  <c r="AA33" i="5"/>
  <c r="AC32" i="5"/>
  <c r="AB32" i="5"/>
  <c r="AA32" i="5"/>
  <c r="AC31" i="5"/>
  <c r="AB31" i="5"/>
  <c r="AA31" i="5"/>
  <c r="Z33" i="5"/>
  <c r="Y33" i="5"/>
  <c r="X33" i="5"/>
  <c r="Z32" i="5"/>
  <c r="Y32" i="5"/>
  <c r="X32" i="5"/>
  <c r="Z31" i="5"/>
  <c r="Y31" i="5"/>
  <c r="X31" i="5"/>
  <c r="V33" i="5"/>
  <c r="U33" i="5"/>
  <c r="T33" i="5"/>
  <c r="V32" i="5"/>
  <c r="U32" i="5"/>
  <c r="T32" i="5"/>
  <c r="V31" i="5"/>
  <c r="U31" i="5"/>
  <c r="T31" i="5"/>
  <c r="S33" i="5"/>
  <c r="R33" i="5"/>
  <c r="Q33" i="5"/>
  <c r="S32" i="5"/>
  <c r="R32" i="5"/>
  <c r="Q32" i="5"/>
  <c r="S31" i="5"/>
  <c r="R31" i="5"/>
  <c r="Q31" i="5"/>
  <c r="P33" i="5"/>
  <c r="O33" i="5"/>
  <c r="P32" i="5"/>
  <c r="O32" i="5"/>
  <c r="P31" i="5"/>
  <c r="O31" i="5"/>
  <c r="L33" i="5"/>
  <c r="K33" i="5"/>
  <c r="J33" i="5"/>
  <c r="L32" i="5"/>
  <c r="K32" i="5"/>
  <c r="J32" i="5"/>
  <c r="L31" i="5"/>
  <c r="K31" i="5"/>
  <c r="J31" i="5"/>
  <c r="I33" i="5"/>
  <c r="H33" i="5"/>
  <c r="G33" i="5"/>
  <c r="I32" i="5"/>
  <c r="H32" i="5"/>
  <c r="G32" i="5"/>
  <c r="I31" i="5"/>
  <c r="H31" i="5"/>
  <c r="G31" i="5"/>
  <c r="E33" i="5"/>
  <c r="D33" i="5"/>
  <c r="D32" i="5"/>
  <c r="D31" i="5"/>
  <c r="BI23" i="4"/>
  <c r="BG23" i="4"/>
  <c r="BF23" i="4"/>
  <c r="BE23" i="4"/>
  <c r="BD23" i="4"/>
  <c r="BB23" i="4"/>
  <c r="BA23" i="4"/>
  <c r="AZ23" i="4"/>
  <c r="AX23" i="4"/>
  <c r="AW23" i="4"/>
  <c r="AV23" i="4"/>
  <c r="AT23" i="4"/>
  <c r="AS23" i="4"/>
  <c r="AR23" i="4"/>
  <c r="AP23" i="4"/>
  <c r="AO23" i="4"/>
  <c r="AN23" i="4"/>
  <c r="AL23" i="4"/>
  <c r="AK23" i="4"/>
  <c r="AJ23" i="4"/>
  <c r="AH23" i="4"/>
  <c r="AG23" i="4"/>
  <c r="AE23" i="4"/>
  <c r="AC23" i="4"/>
  <c r="AB23" i="4"/>
  <c r="AA23" i="4"/>
  <c r="Y23" i="4"/>
  <c r="X23" i="4"/>
  <c r="W23" i="4"/>
  <c r="U23" i="4"/>
  <c r="T23" i="4"/>
  <c r="R23" i="4"/>
  <c r="P23" i="4"/>
  <c r="O23" i="4"/>
  <c r="N23" i="4"/>
  <c r="L23" i="4"/>
  <c r="K23" i="4"/>
  <c r="J23" i="4"/>
  <c r="H23" i="4"/>
  <c r="G23" i="4"/>
  <c r="S23" i="4" l="1"/>
  <c r="S31" i="4"/>
  <c r="AF23" i="4"/>
  <c r="AF31" i="4" s="1"/>
  <c r="D38" i="6"/>
  <c r="BF11" i="6"/>
  <c r="BF38" i="6"/>
  <c r="D11" i="6"/>
  <c r="BE11" i="6"/>
  <c r="BI13" i="4"/>
  <c r="BI31" i="4" s="1"/>
  <c r="E23" i="4" l="1"/>
  <c r="BJ23" i="4"/>
  <c r="BK23" i="4" s="1"/>
  <c r="BG13" i="4"/>
  <c r="BF13" i="4"/>
  <c r="BE13" i="4"/>
  <c r="BD13" i="4"/>
  <c r="BB13" i="4"/>
  <c r="BA13" i="4"/>
  <c r="AZ13" i="4"/>
  <c r="AX13" i="4"/>
  <c r="AW13" i="4"/>
  <c r="AV13" i="4"/>
  <c r="AT13" i="4"/>
  <c r="AS13" i="4"/>
  <c r="AR13" i="4"/>
  <c r="AP13" i="4"/>
  <c r="AO13" i="4"/>
  <c r="AN13" i="4"/>
  <c r="AL13" i="4"/>
  <c r="AK13" i="4"/>
  <c r="AJ13" i="4"/>
  <c r="AH13" i="4"/>
  <c r="AG13" i="4"/>
  <c r="AE13" i="4"/>
  <c r="AC13" i="4"/>
  <c r="AB13" i="4"/>
  <c r="AA13" i="4"/>
  <c r="AA31" i="4" s="1"/>
  <c r="Y13" i="4"/>
  <c r="Y31" i="4" s="1"/>
  <c r="X13" i="4"/>
  <c r="W13" i="4"/>
  <c r="U13" i="4"/>
  <c r="T13" i="4"/>
  <c r="R13" i="4"/>
  <c r="P13" i="4"/>
  <c r="O13" i="4"/>
  <c r="N13" i="4"/>
  <c r="L13" i="4"/>
  <c r="K13" i="4"/>
  <c r="J13" i="4"/>
  <c r="H13" i="4"/>
  <c r="G13" i="4"/>
  <c r="C53" i="6"/>
  <c r="D53" i="6"/>
  <c r="E53" i="6"/>
  <c r="E54" i="6" s="1"/>
  <c r="F53" i="6"/>
  <c r="F55" i="6" s="1"/>
  <c r="G53" i="6"/>
  <c r="H53" i="6"/>
  <c r="H56" i="6" s="1"/>
  <c r="I53" i="6"/>
  <c r="J53" i="6"/>
  <c r="K53" i="6"/>
  <c r="L53" i="6"/>
  <c r="M53" i="6"/>
  <c r="N53" i="6"/>
  <c r="O53" i="6"/>
  <c r="P53" i="6"/>
  <c r="S53" i="6"/>
  <c r="T53" i="6"/>
  <c r="U53" i="6"/>
  <c r="V53" i="6"/>
  <c r="W53" i="6"/>
  <c r="X53" i="6"/>
  <c r="Y53" i="6"/>
  <c r="Z53" i="6"/>
  <c r="AA53" i="6"/>
  <c r="AB53" i="6"/>
  <c r="AC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Q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BE53" i="6"/>
  <c r="BF53" i="6"/>
  <c r="BG53" i="6"/>
  <c r="J55" i="6" l="1"/>
  <c r="N55" i="6" s="1"/>
  <c r="S55" i="6" s="1"/>
  <c r="W55" i="6" s="1"/>
  <c r="AA55" i="6" s="1"/>
  <c r="AF55" i="6" s="1"/>
  <c r="AJ55" i="6" s="1"/>
  <c r="AN55" i="6" s="1"/>
  <c r="AR55" i="6" s="1"/>
  <c r="AV55" i="6" s="1"/>
  <c r="AZ55" i="6" s="1"/>
  <c r="L56" i="6"/>
  <c r="P56" i="6" s="1"/>
  <c r="U56" i="6" s="1"/>
  <c r="Y56" i="6" s="1"/>
  <c r="AC56" i="6" s="1"/>
  <c r="AH56" i="6" s="1"/>
  <c r="AL56" i="6" s="1"/>
  <c r="AP56" i="6" s="1"/>
  <c r="AT56" i="6" s="1"/>
  <c r="AX56" i="6" s="1"/>
  <c r="BB56" i="6" s="1"/>
  <c r="I54" i="6"/>
  <c r="M54" i="6" s="1"/>
  <c r="Q54" i="6" l="1"/>
  <c r="R54" i="6" s="1"/>
  <c r="V54" i="6" s="1"/>
  <c r="Z54" i="6" s="1"/>
  <c r="D31" i="4"/>
  <c r="BG31" i="4"/>
  <c r="AW31" i="4"/>
  <c r="AL31" i="4"/>
  <c r="O31" i="4"/>
  <c r="BF31" i="4"/>
  <c r="AV31" i="4"/>
  <c r="AK31" i="4"/>
  <c r="N31" i="4"/>
  <c r="D11" i="4"/>
  <c r="BE31" i="4"/>
  <c r="AT31" i="4"/>
  <c r="AJ31" i="4"/>
  <c r="X31" i="4"/>
  <c r="L31" i="4"/>
  <c r="BD31" i="4"/>
  <c r="AS31" i="4"/>
  <c r="AH31" i="4"/>
  <c r="W31" i="4"/>
  <c r="BB31" i="4"/>
  <c r="AR31" i="4"/>
  <c r="AG31" i="4"/>
  <c r="U31" i="4"/>
  <c r="J31" i="4"/>
  <c r="BA31" i="4"/>
  <c r="AP31" i="4"/>
  <c r="T31" i="4"/>
  <c r="H31" i="4"/>
  <c r="AZ31" i="4"/>
  <c r="AO31" i="4"/>
  <c r="R31" i="4"/>
  <c r="F11" i="4"/>
  <c r="AX31" i="4"/>
  <c r="AN31" i="4"/>
  <c r="AB31" i="4"/>
  <c r="P31" i="4"/>
  <c r="C31" i="4"/>
  <c r="AR32" i="5"/>
  <c r="B11" i="4"/>
  <c r="C11" i="4"/>
  <c r="AD54" i="6" l="1"/>
  <c r="AE54" i="6" s="1"/>
  <c r="AI54" i="6" s="1"/>
  <c r="AM54" i="6" s="1"/>
  <c r="AQ54" i="6" s="1"/>
  <c r="AU54" i="6" s="1"/>
  <c r="AY54" i="6" s="1"/>
  <c r="B31" i="4"/>
  <c r="G31" i="4"/>
  <c r="K31" i="4"/>
  <c r="AR33" i="5"/>
  <c r="AR31" i="5"/>
  <c r="AS32" i="5"/>
  <c r="AS31" i="5" l="1"/>
  <c r="AS33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V34" i="5"/>
  <c r="U34" i="5"/>
  <c r="T34" i="5"/>
  <c r="S34" i="5"/>
  <c r="R34" i="5"/>
  <c r="Q34" i="5"/>
  <c r="P34" i="5"/>
  <c r="O34" i="5"/>
  <c r="L34" i="5"/>
  <c r="K34" i="5"/>
  <c r="J34" i="5"/>
  <c r="I34" i="5"/>
  <c r="H34" i="5"/>
  <c r="G34" i="5"/>
  <c r="F34" i="5"/>
  <c r="E34" i="5"/>
  <c r="D34" i="5" l="1"/>
  <c r="BK39" i="4" l="1"/>
  <c r="BK37" i="4"/>
  <c r="BK35" i="4" l="1"/>
  <c r="AQ38" i="5"/>
  <c r="F37" i="5"/>
  <c r="E36" i="5"/>
  <c r="D35" i="5"/>
  <c r="AR34" i="5" l="1"/>
  <c r="AS34" i="5"/>
  <c r="H36" i="5"/>
  <c r="K36" i="5" s="1"/>
  <c r="O36" i="5" s="1"/>
  <c r="R36" i="5" s="1"/>
  <c r="U36" i="5" s="1"/>
  <c r="Y36" i="5" s="1"/>
  <c r="AB36" i="5" s="1"/>
  <c r="AE36" i="5" s="1"/>
  <c r="AH36" i="5" s="1"/>
  <c r="AK36" i="5" s="1"/>
  <c r="AN36" i="5" s="1"/>
  <c r="AP36" i="5" s="1"/>
  <c r="I37" i="5"/>
  <c r="L37" i="5" s="1"/>
  <c r="P37" i="5" s="1"/>
  <c r="S37" i="5" s="1"/>
  <c r="V37" i="5" s="1"/>
  <c r="Z37" i="5" s="1"/>
  <c r="AC37" i="5" s="1"/>
  <c r="AF37" i="5" s="1"/>
  <c r="AI37" i="5" s="1"/>
  <c r="AL37" i="5" s="1"/>
  <c r="AO37" i="5" s="1"/>
  <c r="AQ37" i="5" s="1"/>
  <c r="G35" i="5"/>
  <c r="J35" i="5" s="1"/>
  <c r="K35" i="4"/>
  <c r="K36" i="4"/>
  <c r="AB36" i="4"/>
  <c r="AB35" i="4"/>
  <c r="T35" i="4"/>
  <c r="BA35" i="4"/>
  <c r="AG36" i="4"/>
  <c r="AG35" i="4"/>
  <c r="AW35" i="4"/>
  <c r="AW36" i="4"/>
  <c r="T36" i="4"/>
  <c r="AS35" i="4"/>
  <c r="AS36" i="4"/>
  <c r="AK36" i="4"/>
  <c r="AK35" i="4"/>
  <c r="X36" i="4"/>
  <c r="X35" i="4"/>
  <c r="G34" i="4"/>
  <c r="K34" i="4" s="1"/>
  <c r="O34" i="4" s="1"/>
  <c r="J34" i="4"/>
  <c r="S34" i="4" l="1"/>
  <c r="T34" i="4" s="1"/>
  <c r="X34" i="4" s="1"/>
  <c r="AB34" i="4" s="1"/>
  <c r="M35" i="5"/>
  <c r="N35" i="5" s="1"/>
  <c r="Q35" i="5" s="1"/>
  <c r="T35" i="5" s="1"/>
  <c r="AO35" i="4"/>
  <c r="AO36" i="4"/>
  <c r="O35" i="4"/>
  <c r="O36" i="4"/>
  <c r="N34" i="4"/>
  <c r="H34" i="4"/>
  <c r="L34" i="4" s="1"/>
  <c r="G37" i="4"/>
  <c r="G35" i="4"/>
  <c r="G38" i="4"/>
  <c r="G36" i="4"/>
  <c r="BA36" i="4"/>
  <c r="AG34" i="4" l="1"/>
  <c r="AK34" i="4" s="1"/>
  <c r="AO34" i="4" s="1"/>
  <c r="AS34" i="4" s="1"/>
  <c r="AW34" i="4" s="1"/>
  <c r="BA34" i="4" s="1"/>
  <c r="AF34" i="4"/>
  <c r="W35" i="5"/>
  <c r="X35" i="5" s="1"/>
  <c r="AA35" i="5" s="1"/>
  <c r="AD35" i="5" s="1"/>
  <c r="AG35" i="5" s="1"/>
  <c r="AJ35" i="5" s="1"/>
  <c r="AM35" i="5" s="1"/>
  <c r="K37" i="4"/>
  <c r="P34" i="4"/>
  <c r="K38" i="4"/>
  <c r="R34" i="4"/>
  <c r="O37" i="4" l="1"/>
  <c r="U34" i="4"/>
  <c r="O38" i="4"/>
  <c r="W34" i="4"/>
  <c r="AA34" i="4" l="1"/>
  <c r="T37" i="4"/>
  <c r="T38" i="4"/>
  <c r="Y34" i="4"/>
  <c r="AE34" i="4" l="1"/>
  <c r="X38" i="4"/>
  <c r="AC34" i="4"/>
  <c r="X37" i="4"/>
  <c r="AB38" i="4" l="1"/>
  <c r="AB37" i="4"/>
  <c r="AH34" i="4"/>
  <c r="AJ34" i="4"/>
  <c r="AN34" i="4" l="1"/>
  <c r="AL34" i="4"/>
  <c r="AG37" i="4"/>
  <c r="AG38" i="4"/>
  <c r="AP34" i="4" l="1"/>
  <c r="AK37" i="4"/>
  <c r="AK38" i="4"/>
  <c r="AR34" i="4"/>
  <c r="AV34" i="4" l="1"/>
  <c r="AO37" i="4"/>
  <c r="AO38" i="4"/>
  <c r="AT34" i="4"/>
  <c r="AZ34" i="4" l="1"/>
  <c r="AS37" i="4"/>
  <c r="AX34" i="4"/>
  <c r="AS38" i="4"/>
  <c r="BD34" i="4" l="1"/>
  <c r="AW37" i="4"/>
  <c r="AW38" i="4"/>
  <c r="BB34" i="4"/>
  <c r="BA38" i="4" l="1"/>
  <c r="BA37" i="4"/>
  <c r="BF34" i="4"/>
  <c r="BH13" i="4"/>
  <c r="F13" i="4" s="1"/>
  <c r="BH23" i="4"/>
  <c r="F23" i="4" s="1"/>
  <c r="BH31" i="4" l="1"/>
  <c r="BK34" i="4" s="1"/>
  <c r="F31" i="4"/>
  <c r="BJ13" i="4"/>
  <c r="E11" i="4"/>
  <c r="E13" i="4"/>
  <c r="E31" i="4" s="1"/>
  <c r="BJ31" i="4" l="1"/>
  <c r="BK31" i="4" s="1"/>
  <c r="BK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Werner, Tommy</author>
  </authors>
  <commentList>
    <comment ref="BG11" authorId="0" shapeId="0" xr:uid="{51045C2D-0521-4E49-B44F-8B1406F17DB3}">
      <text>
        <r>
          <rPr>
            <b/>
            <sz val="9"/>
            <color indexed="81"/>
            <rFont val="Tahoma"/>
            <family val="2"/>
          </rPr>
          <t>Werner, Tommy:</t>
        </r>
        <r>
          <rPr>
            <sz val="9"/>
            <color indexed="81"/>
            <rFont val="Tahoma"/>
            <family val="2"/>
          </rPr>
          <t xml:space="preserve">
July</t>
        </r>
      </text>
    </comment>
  </commentList>
</comments>
</file>

<file path=xl/sharedStrings.xml><?xml version="1.0" encoding="utf-8"?>
<sst xmlns="http://schemas.openxmlformats.org/spreadsheetml/2006/main" count="349" uniqueCount="211">
  <si>
    <t>Department of Financial Services</t>
  </si>
  <si>
    <t>Annual</t>
  </si>
  <si>
    <t>Fiscal Year to Date</t>
  </si>
  <si>
    <t>Appropriated</t>
  </si>
  <si>
    <t>Unreleased</t>
  </si>
  <si>
    <t>Projected</t>
  </si>
  <si>
    <t>Release Remaining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</si>
  <si>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</si>
  <si>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</si>
  <si>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</si>
  <si>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</si>
  <si>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</si>
  <si>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</si>
  <si>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</si>
  <si>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</si>
  <si>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</si>
  <si>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</si>
  <si>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FLAIR System Replacement (100781)</t>
  </si>
  <si>
    <t>Oracle Software and Maintenance (FP005)</t>
  </si>
  <si>
    <t>Salaries &amp; Benefits (010000)</t>
  </si>
  <si>
    <t>Risk Management Insurance (103241)</t>
  </si>
  <si>
    <t>Totals</t>
  </si>
  <si>
    <t>Running Totals</t>
  </si>
  <si>
    <t>Total Incurred/Total Projected FYTD</t>
  </si>
  <si>
    <t>Monthly Total Incurred/Total Projected</t>
  </si>
  <si>
    <t>Total Paid/Total Projected FYTD</t>
  </si>
  <si>
    <t>Monthly Total Incurred/Total Projected (Variance)</t>
  </si>
  <si>
    <t>FYTD Total Incurred/Total Projected</t>
  </si>
  <si>
    <t>Total Release/Total Appropriation</t>
  </si>
  <si>
    <t>FYTD Total Incurred/Total Projected (Variance)</t>
  </si>
  <si>
    <t>Total Paid/Total Release</t>
  </si>
  <si>
    <t>`</t>
  </si>
  <si>
    <t>Description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</si>
  <si>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</si>
  <si>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</si>
  <si>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</si>
  <si>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</si>
  <si>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</si>
  <si>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</si>
  <si>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</si>
  <si>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</si>
  <si>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</si>
  <si>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</si>
  <si>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</si>
  <si>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</si>
  <si>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</si>
  <si>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</si>
  <si>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</si>
  <si>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</si>
  <si>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</si>
  <si>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</si>
  <si>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</si>
  <si>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</si>
  <si>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</si>
  <si>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</si>
  <si>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</si>
  <si>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</si>
  <si>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</si>
  <si>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</si>
  <si>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</si>
  <si>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</si>
  <si>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</si>
  <si>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</si>
  <si>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</si>
  <si>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</si>
  <si>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</si>
  <si>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</si>
  <si>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</si>
  <si>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</si>
  <si>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Total
Projection</t>
  </si>
  <si>
    <t>Ref #</t>
  </si>
  <si>
    <t>Deliverable Name</t>
  </si>
  <si>
    <t>Prod Supp</t>
  </si>
  <si>
    <t>Oracle OCI Costs</t>
  </si>
  <si>
    <t>Monthly Facilities Expense</t>
  </si>
  <si>
    <t>Support Tools Maintenance</t>
  </si>
  <si>
    <t>Support Tools Purchase</t>
  </si>
  <si>
    <t>Solution Software Support</t>
  </si>
  <si>
    <t>Monthly Totals</t>
  </si>
  <si>
    <t>Projected YTD</t>
  </si>
  <si>
    <t>Incurred YTD</t>
  </si>
  <si>
    <t>Paid YTD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</si>
  <si>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</si>
  <si>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</si>
  <si>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</si>
  <si>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</si>
  <si>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</si>
  <si>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</si>
  <si>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</si>
  <si>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</si>
  <si>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</si>
  <si>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</si>
  <si>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</si>
  <si>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Production Support</t>
  </si>
  <si>
    <t>Facilities and Maintenance (FP004)</t>
  </si>
  <si>
    <t>SSI Implementation Services (FP004)</t>
  </si>
  <si>
    <t>CF 2022-23</t>
  </si>
  <si>
    <t>CF Incurred</t>
  </si>
  <si>
    <t>CF Paid</t>
  </si>
  <si>
    <t>Implementation</t>
  </si>
  <si>
    <t>Total</t>
  </si>
  <si>
    <t>Program</t>
  </si>
  <si>
    <t>Purchase</t>
  </si>
  <si>
    <t>Total Projection</t>
  </si>
  <si>
    <t>Incurred</t>
  </si>
  <si>
    <t>Paid</t>
  </si>
  <si>
    <t xml:space="preserve">Projected
FYTD
</t>
  </si>
  <si>
    <t xml:space="preserve">
Incurred
FYTD
</t>
  </si>
  <si>
    <t xml:space="preserve">
Paid
FYTD
</t>
  </si>
  <si>
    <t>Current License Tech Support</t>
  </si>
  <si>
    <t>**Micro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</si>
  <si>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</si>
  <si>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</si>
  <si>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</si>
  <si>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</si>
  <si>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</si>
  <si>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*Oracle Financial Analytics Fusion Edition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</si>
  <si>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</si>
  <si>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</si>
  <si>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</si>
  <si>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</si>
  <si>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</si>
  <si>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</si>
  <si>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*PeopleSoft Enterprise Contracts</t>
  </si>
  <si>
    <t>*PeopleSoft Enterprise eSettlements</t>
  </si>
  <si>
    <t>*PeopleSoft Enterprise Expenses</t>
  </si>
  <si>
    <t xml:space="preserve">*PeopleSoft Enterprise Financials </t>
  </si>
  <si>
    <t>*PeopleSoft Enterprise Grants</t>
  </si>
  <si>
    <t xml:space="preserve">*PeopleSoft Enterprise Human Resources </t>
  </si>
  <si>
    <t xml:space="preserve">*PeopleSoft Enterprise Payroll </t>
  </si>
  <si>
    <t>*PeopleSoft Enterprise Project Costing</t>
  </si>
  <si>
    <t>*PeopleSoft Enterprise Purchasing</t>
  </si>
  <si>
    <t>*PeopleSoft Enterprise Supplier Contract Management</t>
  </si>
  <si>
    <t xml:space="preserve">*PeopleSoft Enterprise Treasury </t>
  </si>
  <si>
    <t>New License Purchase and Tech Support</t>
  </si>
  <si>
    <t>Projected FYTD</t>
  </si>
  <si>
    <t>Incurred FYTD</t>
  </si>
  <si>
    <t>Paid FYTD</t>
  </si>
  <si>
    <t xml:space="preserve">Implementation Total: </t>
  </si>
  <si>
    <t xml:space="preserve">Production Support Facilities: </t>
  </si>
  <si>
    <t xml:space="preserve">Production Support (No Facilities) Total: </t>
  </si>
  <si>
    <t>Florida PALM FY 2023 - 2024 Spend Plan Summary FYTD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</si>
  <si>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</si>
  <si>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</si>
  <si>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</si>
  <si>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</si>
  <si>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</si>
  <si>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</si>
  <si>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</si>
  <si>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</si>
  <si>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</si>
  <si>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</si>
  <si>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</si>
  <si>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</si>
  <si>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CF 2023-24</t>
  </si>
  <si>
    <t>Florida PALM FY 2023 - 2024 SSI Contract Detail FYTD</t>
  </si>
  <si>
    <t>Project Administration</t>
  </si>
  <si>
    <t>Contingency (100819)</t>
  </si>
  <si>
    <t>AM Services</t>
  </si>
  <si>
    <t>IM Services</t>
  </si>
  <si>
    <t>Total Q1 Projection</t>
  </si>
  <si>
    <t>HR Analytics</t>
  </si>
  <si>
    <t>Project Analytics</t>
  </si>
  <si>
    <t>Production Support (FP004)</t>
  </si>
  <si>
    <t xml:space="preserve">Tech Support </t>
  </si>
  <si>
    <t xml:space="preserve">*PeopleSoft Enterprise Time and Labor </t>
  </si>
  <si>
    <t>Florida PALM FY 2023 - 2024 Contractor Detail FYTD</t>
  </si>
  <si>
    <t>FY 2023 - 2024 Spend Plan Footnotes</t>
  </si>
  <si>
    <t>Category
(Cost Area / Contract)</t>
  </si>
  <si>
    <t>Production Support Administration</t>
  </si>
  <si>
    <t>QA Support Services</t>
  </si>
  <si>
    <t>Completion of Solution Design (Requirements) Segment I</t>
  </si>
  <si>
    <t>Completion of Solution Design (Requirements) Segment II</t>
  </si>
  <si>
    <t>Updated Data Conversion and Migration Strategy</t>
  </si>
  <si>
    <t>Development of Standardized Business Process Models – Payroll</t>
  </si>
  <si>
    <t xml:space="preserve">Development of the Master Data Configuration Workbooks </t>
  </si>
  <si>
    <t>Completion of Solution Design (Requirements) Segment III</t>
  </si>
  <si>
    <t>Updated Technical Architecture Design</t>
  </si>
  <si>
    <t xml:space="preserve">Updated System Testing Plan </t>
  </si>
  <si>
    <t>Completion of Solution Design (Requirements) Segment IV</t>
  </si>
  <si>
    <t xml:space="preserve">Updated Deployment Strategy </t>
  </si>
  <si>
    <t>Completion of Build Segment I</t>
  </si>
  <si>
    <t>Establish DW/BI Environments</t>
  </si>
  <si>
    <t>ERP and OC Support Services</t>
  </si>
  <si>
    <t>IT Service Management Implementation and Software (100777)</t>
  </si>
  <si>
    <t>ITSM Software</t>
  </si>
  <si>
    <t>DMS IV&amp;V Transfer (100821)</t>
  </si>
  <si>
    <t>DMS HR Transfer (107040)</t>
  </si>
  <si>
    <t>D636</t>
  </si>
  <si>
    <t>D637</t>
  </si>
  <si>
    <t>D638</t>
  </si>
  <si>
    <t>D639</t>
  </si>
  <si>
    <t>D640</t>
  </si>
  <si>
    <t>D641</t>
  </si>
  <si>
    <t>D642</t>
  </si>
  <si>
    <t>D643</t>
  </si>
  <si>
    <t>D644</t>
  </si>
  <si>
    <t>D645</t>
  </si>
  <si>
    <t>D646</t>
  </si>
  <si>
    <t>D647</t>
  </si>
  <si>
    <t>Time and Labor Year 1 Support</t>
  </si>
  <si>
    <t>Q2 Baseline Adjustment</t>
  </si>
  <si>
    <t>ITSM Implementation</t>
  </si>
  <si>
    <t xml:space="preserve"> Q2 Baseline Adjustment</t>
  </si>
  <si>
    <t>Released</t>
  </si>
  <si>
    <t>Oracle Autonomous Cloud (OAC) Dev</t>
  </si>
  <si>
    <t>Oracle Autonomous Cloud (OAC) Test</t>
  </si>
  <si>
    <t>COBOL</t>
  </si>
  <si>
    <t>Additional Facilities</t>
  </si>
  <si>
    <t>``</t>
  </si>
  <si>
    <t>As of February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</si>
</sst>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rgb="FFE2E2E2"/>
      <name val="Arial"/>
      <family val="2"/>
    </font>
    <font>
      <b/>
      <sz val="16"/>
      <color theme="1"/>
      <name val="Arial"/>
      <family val="2"/>
    </font>
    <font>
      <i/>
      <u/>
      <sz val="11"/>
      <color theme="1"/>
      <name val="Arial"/>
      <family val="2"/>
    </font>
    <font>
      <sz val="11"/>
      <color theme="7" tint="0.39997558519241921"/>
      <name val="Arial"/>
      <family val="2"/>
    </font>
    <font>
      <i/>
      <sz val="11"/>
      <color theme="7"/>
      <name val="Arial"/>
      <family val="2"/>
    </font>
    <font>
      <i/>
      <sz val="11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i/>
      <sz val="11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1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44" fontId="8" fillId="0" borderId="0" xfId="0" applyNumberFormat="1" applyFont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44" fontId="6" fillId="0" borderId="0" xfId="2" applyFont="1"/>
    <xf numFmtId="9" fontId="6" fillId="0" borderId="0" xfId="3" applyFont="1"/>
    <xf numFmtId="44" fontId="6" fillId="0" borderId="0" xfId="2" applyFont="1" applyAlignment="1">
      <alignment horizontal="center" vertical="center"/>
    </xf>
    <xf numFmtId="44" fontId="6" fillId="0" borderId="0" xfId="0" applyNumberFormat="1" applyFont="1"/>
    <xf numFmtId="0" fontId="10" fillId="0" borderId="1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/>
    <xf numFmtId="17" fontId="11" fillId="7" borderId="8" xfId="0" applyNumberFormat="1" applyFont="1" applyFill="1" applyBorder="1" applyAlignment="1">
      <alignment vertical="center" wrapText="1"/>
    </xf>
    <xf numFmtId="17" fontId="11" fillId="7" borderId="15" xfId="0" applyNumberFormat="1" applyFont="1" applyFill="1" applyBorder="1" applyAlignment="1">
      <alignment vertical="center" wrapText="1"/>
    </xf>
    <xf numFmtId="0" fontId="11" fillId="12" borderId="19" xfId="0" applyFont="1" applyFill="1" applyBorder="1" applyAlignment="1">
      <alignment vertical="center"/>
    </xf>
    <xf numFmtId="44" fontId="11" fillId="13" borderId="2" xfId="2" applyFont="1" applyFill="1" applyBorder="1" applyAlignment="1">
      <alignment horizontal="left" vertical="center" wrapText="1"/>
    </xf>
    <xf numFmtId="44" fontId="11" fillId="13" borderId="20" xfId="2" applyFont="1" applyFill="1" applyBorder="1" applyAlignment="1">
      <alignment horizontal="left" vertical="center" wrapText="1"/>
    </xf>
    <xf numFmtId="44" fontId="11" fillId="14" borderId="2" xfId="2" applyFont="1" applyFill="1" applyBorder="1" applyAlignment="1">
      <alignment vertical="center" wrapText="1"/>
    </xf>
    <xf numFmtId="44" fontId="11" fillId="15" borderId="21" xfId="2" applyFont="1" applyFill="1" applyBorder="1" applyAlignment="1">
      <alignment vertical="center" wrapText="1"/>
    </xf>
    <xf numFmtId="44" fontId="11" fillId="15" borderId="22" xfId="2" applyFont="1" applyFill="1" applyBorder="1" applyAlignment="1">
      <alignment vertical="center" wrapText="1"/>
    </xf>
    <xf numFmtId="44" fontId="11" fillId="16" borderId="3" xfId="2" applyFont="1" applyFill="1" applyBorder="1" applyAlignment="1">
      <alignment vertical="center" wrapText="1"/>
    </xf>
    <xf numFmtId="44" fontId="13" fillId="8" borderId="12" xfId="2" applyFont="1" applyFill="1" applyBorder="1" applyAlignment="1">
      <alignment vertical="center" wrapText="1"/>
    </xf>
    <xf numFmtId="44" fontId="11" fillId="14" borderId="24" xfId="2" applyFont="1" applyFill="1" applyBorder="1" applyAlignment="1">
      <alignment vertical="center" wrapText="1"/>
    </xf>
    <xf numFmtId="44" fontId="11" fillId="16" borderId="4" xfId="2" applyFont="1" applyFill="1" applyBorder="1" applyAlignment="1">
      <alignment horizontal="left" vertical="center" wrapText="1"/>
    </xf>
    <xf numFmtId="44" fontId="11" fillId="18" borderId="24" xfId="2" applyFont="1" applyFill="1" applyBorder="1" applyAlignment="1">
      <alignment horizontal="left" vertical="center" wrapText="1"/>
    </xf>
    <xf numFmtId="0" fontId="14" fillId="0" borderId="19" xfId="0" applyFont="1" applyBorder="1" applyAlignment="1">
      <alignment vertical="center"/>
    </xf>
    <xf numFmtId="44" fontId="14" fillId="0" borderId="26" xfId="2" applyFont="1" applyFill="1" applyBorder="1" applyAlignment="1">
      <alignment vertical="center" wrapText="1"/>
    </xf>
    <xf numFmtId="44" fontId="14" fillId="0" borderId="28" xfId="2" applyFont="1" applyFill="1" applyBorder="1" applyAlignment="1">
      <alignment vertical="center" wrapText="1"/>
    </xf>
    <xf numFmtId="0" fontId="15" fillId="0" borderId="29" xfId="2" quotePrefix="1" applyNumberFormat="1" applyFont="1" applyFill="1" applyBorder="1" applyAlignment="1">
      <alignment vertical="center" wrapText="1"/>
    </xf>
    <xf numFmtId="44" fontId="14" fillId="0" borderId="30" xfId="2" applyFont="1" applyFill="1" applyBorder="1" applyAlignment="1">
      <alignment vertical="center" wrapText="1"/>
    </xf>
    <xf numFmtId="44" fontId="14" fillId="0" borderId="31" xfId="2" applyFont="1" applyFill="1" applyBorder="1" applyAlignment="1">
      <alignment vertical="center" wrapText="1"/>
    </xf>
    <xf numFmtId="44" fontId="14" fillId="0" borderId="32" xfId="2" applyFont="1" applyFill="1" applyBorder="1" applyAlignment="1">
      <alignment vertical="center" wrapText="1"/>
    </xf>
    <xf numFmtId="44" fontId="16" fillId="0" borderId="33" xfId="2" applyFont="1" applyFill="1" applyBorder="1" applyAlignment="1">
      <alignment vertical="center" wrapText="1"/>
    </xf>
    <xf numFmtId="44" fontId="14" fillId="0" borderId="34" xfId="2" applyFont="1" applyFill="1" applyBorder="1" applyAlignment="1">
      <alignment vertical="center" wrapText="1"/>
    </xf>
    <xf numFmtId="44" fontId="14" fillId="0" borderId="36" xfId="2" applyFont="1" applyFill="1" applyBorder="1" applyAlignment="1">
      <alignment horizontal="left" vertical="center" wrapText="1"/>
    </xf>
    <xf numFmtId="44" fontId="14" fillId="0" borderId="34" xfId="2" applyFont="1" applyFill="1" applyBorder="1" applyAlignment="1">
      <alignment horizontal="left" vertical="center" wrapText="1"/>
    </xf>
    <xf numFmtId="0" fontId="14" fillId="0" borderId="37" xfId="0" applyFont="1" applyBorder="1" applyAlignment="1">
      <alignment vertical="center" wrapText="1"/>
    </xf>
    <xf numFmtId="44" fontId="14" fillId="0" borderId="36" xfId="2" applyFont="1" applyFill="1" applyBorder="1" applyAlignment="1">
      <alignment vertical="center" wrapText="1"/>
    </xf>
    <xf numFmtId="44" fontId="6" fillId="0" borderId="0" xfId="2" applyFont="1" applyFill="1"/>
    <xf numFmtId="0" fontId="11" fillId="12" borderId="47" xfId="0" applyFont="1" applyFill="1" applyBorder="1" applyAlignment="1">
      <alignment vertical="center"/>
    </xf>
    <xf numFmtId="44" fontId="14" fillId="17" borderId="34" xfId="2" applyFont="1" applyFill="1" applyBorder="1" applyAlignment="1">
      <alignment vertical="center" wrapText="1"/>
    </xf>
    <xf numFmtId="44" fontId="16" fillId="8" borderId="36" xfId="2" applyFont="1" applyFill="1" applyBorder="1" applyAlignment="1">
      <alignment vertical="center" wrapText="1"/>
    </xf>
    <xf numFmtId="44" fontId="11" fillId="13" borderId="26" xfId="2" applyFont="1" applyFill="1" applyBorder="1" applyAlignment="1">
      <alignment horizontal="left" vertical="center" wrapText="1"/>
    </xf>
    <xf numFmtId="44" fontId="11" fillId="13" borderId="47" xfId="2" applyFont="1" applyFill="1" applyBorder="1" applyAlignment="1">
      <alignment horizontal="left" vertical="center" wrapText="1"/>
    </xf>
    <xf numFmtId="0" fontId="11" fillId="12" borderId="54" xfId="0" applyFont="1" applyFill="1" applyBorder="1" applyAlignment="1">
      <alignment vertical="center"/>
    </xf>
    <xf numFmtId="44" fontId="11" fillId="13" borderId="19" xfId="2" applyFont="1" applyFill="1" applyBorder="1" applyAlignment="1">
      <alignment horizontal="left" vertical="center" wrapText="1"/>
    </xf>
    <xf numFmtId="44" fontId="11" fillId="13" borderId="42" xfId="2" applyFont="1" applyFill="1" applyBorder="1" applyAlignment="1">
      <alignment horizontal="left" vertical="center" wrapText="1"/>
    </xf>
    <xf numFmtId="44" fontId="14" fillId="15" borderId="30" xfId="2" applyFont="1" applyFill="1" applyBorder="1" applyAlignment="1">
      <alignment vertical="center" wrapText="1"/>
    </xf>
    <xf numFmtId="44" fontId="14" fillId="15" borderId="29" xfId="2" applyFont="1" applyFill="1" applyBorder="1" applyAlignment="1">
      <alignment vertical="center" wrapText="1"/>
    </xf>
    <xf numFmtId="44" fontId="14" fillId="16" borderId="33" xfId="2" applyFont="1" applyFill="1" applyBorder="1" applyAlignment="1">
      <alignment vertical="center" wrapText="1"/>
    </xf>
    <xf numFmtId="44" fontId="14" fillId="14" borderId="32" xfId="2" applyFont="1" applyFill="1" applyBorder="1" applyAlignment="1">
      <alignment vertical="center" wrapText="1"/>
    </xf>
    <xf numFmtId="44" fontId="14" fillId="17" borderId="32" xfId="2" applyFont="1" applyFill="1" applyBorder="1" applyAlignment="1">
      <alignment vertical="center" wrapText="1"/>
    </xf>
    <xf numFmtId="44" fontId="16" fillId="8" borderId="33" xfId="2" applyFont="1" applyFill="1" applyBorder="1" applyAlignment="1">
      <alignment vertical="center" wrapText="1"/>
    </xf>
    <xf numFmtId="44" fontId="14" fillId="16" borderId="57" xfId="2" applyFont="1" applyFill="1" applyBorder="1" applyAlignment="1">
      <alignment horizontal="left" vertical="center" wrapText="1"/>
    </xf>
    <xf numFmtId="44" fontId="14" fillId="18" borderId="40" xfId="2" applyFont="1" applyFill="1" applyBorder="1" applyAlignment="1">
      <alignment horizontal="left" vertical="center" wrapText="1"/>
    </xf>
    <xf numFmtId="0" fontId="11" fillId="12" borderId="19" xfId="0" applyFont="1" applyFill="1" applyBorder="1" applyAlignment="1">
      <alignment horizontal="left" vertical="center"/>
    </xf>
    <xf numFmtId="44" fontId="14" fillId="14" borderId="26" xfId="2" applyFont="1" applyFill="1" applyBorder="1" applyAlignment="1">
      <alignment vertical="center" wrapText="1"/>
    </xf>
    <xf numFmtId="44" fontId="14" fillId="15" borderId="45" xfId="2" applyFont="1" applyFill="1" applyBorder="1" applyAlignment="1">
      <alignment vertical="center" wrapText="1"/>
    </xf>
    <xf numFmtId="44" fontId="14" fillId="15" borderId="44" xfId="2" applyFont="1" applyFill="1" applyBorder="1" applyAlignment="1">
      <alignment vertical="center" wrapText="1"/>
    </xf>
    <xf numFmtId="44" fontId="14" fillId="16" borderId="36" xfId="2" applyFont="1" applyFill="1" applyBorder="1" applyAlignment="1">
      <alignment vertical="center" wrapText="1"/>
    </xf>
    <xf numFmtId="44" fontId="11" fillId="4" borderId="20" xfId="2" applyFont="1" applyFill="1" applyBorder="1" applyAlignment="1">
      <alignment horizontal="right" vertical="center" wrapText="1"/>
    </xf>
    <xf numFmtId="44" fontId="11" fillId="5" borderId="2" xfId="2" applyFont="1" applyFill="1" applyBorder="1" applyAlignment="1">
      <alignment horizontal="left" vertical="center" wrapText="1"/>
    </xf>
    <xf numFmtId="44" fontId="11" fillId="5" borderId="20" xfId="2" applyFont="1" applyFill="1" applyBorder="1" applyAlignment="1">
      <alignment horizontal="left" vertical="center" wrapText="1"/>
    </xf>
    <xf numFmtId="44" fontId="11" fillId="6" borderId="2" xfId="2" applyFont="1" applyFill="1" applyBorder="1" applyAlignment="1">
      <alignment horizontal="left" vertical="center" wrapText="1"/>
    </xf>
    <xf numFmtId="44" fontId="11" fillId="7" borderId="21" xfId="2" applyFont="1" applyFill="1" applyBorder="1" applyAlignment="1">
      <alignment vertical="center" wrapText="1"/>
    </xf>
    <xf numFmtId="44" fontId="11" fillId="7" borderId="22" xfId="2" applyFont="1" applyFill="1" applyBorder="1" applyAlignment="1">
      <alignment vertical="center" wrapText="1"/>
    </xf>
    <xf numFmtId="44" fontId="11" fillId="8" borderId="23" xfId="2" applyFont="1" applyFill="1" applyBorder="1" applyAlignment="1">
      <alignment horizontal="left" vertical="center" wrapText="1"/>
    </xf>
    <xf numFmtId="44" fontId="11" fillId="9" borderId="24" xfId="2" applyFont="1" applyFill="1" applyBorder="1" applyAlignment="1">
      <alignment horizontal="left" vertical="center" wrapText="1"/>
    </xf>
    <xf numFmtId="44" fontId="12" fillId="10" borderId="4" xfId="2" applyFont="1" applyFill="1" applyBorder="1" applyAlignment="1">
      <alignment horizontal="left" vertical="center" wrapText="1"/>
    </xf>
    <xf numFmtId="44" fontId="11" fillId="6" borderId="24" xfId="2" applyFont="1" applyFill="1" applyBorder="1" applyAlignment="1">
      <alignment horizontal="left" vertical="center" wrapText="1"/>
    </xf>
    <xf numFmtId="44" fontId="11" fillId="8" borderId="4" xfId="2" applyFont="1" applyFill="1" applyBorder="1" applyAlignment="1">
      <alignment horizontal="left" vertical="center" wrapText="1"/>
    </xf>
    <xf numFmtId="44" fontId="11" fillId="11" borderId="24" xfId="2" applyFont="1" applyFill="1" applyBorder="1" applyAlignment="1">
      <alignment horizontal="left" vertical="center" wrapText="1"/>
    </xf>
    <xf numFmtId="44" fontId="6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18" fillId="0" borderId="58" xfId="0" applyFont="1" applyBorder="1" applyAlignment="1">
      <alignment horizontal="right"/>
    </xf>
    <xf numFmtId="0" fontId="6" fillId="0" borderId="58" xfId="0" applyFont="1" applyBorder="1" applyAlignment="1">
      <alignment horizontal="center" vertical="center"/>
    </xf>
    <xf numFmtId="44" fontId="6" fillId="0" borderId="58" xfId="0" applyNumberFormat="1" applyFont="1" applyBorder="1" applyAlignment="1">
      <alignment horizontal="center" vertical="center"/>
    </xf>
    <xf numFmtId="44" fontId="6" fillId="0" borderId="58" xfId="0" applyNumberFormat="1" applyFont="1" applyBorder="1"/>
    <xf numFmtId="44" fontId="6" fillId="0" borderId="58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9" fontId="6" fillId="0" borderId="0" xfId="3" applyFont="1" applyAlignment="1">
      <alignment horizontal="center" vertical="center"/>
    </xf>
    <xf numFmtId="0" fontId="18" fillId="0" borderId="38" xfId="0" applyFont="1" applyBorder="1" applyAlignment="1">
      <alignment horizontal="right"/>
    </xf>
    <xf numFmtId="44" fontId="6" fillId="0" borderId="0" xfId="2" applyFont="1" applyFill="1" applyAlignment="1">
      <alignment horizontal="center" vertical="center"/>
    </xf>
    <xf numFmtId="9" fontId="6" fillId="0" borderId="0" xfId="3" applyFont="1" applyBorder="1" applyAlignment="1">
      <alignment horizontal="center"/>
    </xf>
    <xf numFmtId="9" fontId="6" fillId="0" borderId="0" xfId="3" applyFont="1" applyFill="1" applyBorder="1" applyAlignment="1">
      <alignment horizontal="center"/>
    </xf>
    <xf numFmtId="0" fontId="18" fillId="19" borderId="55" xfId="0" applyFont="1" applyFill="1" applyBorder="1" applyAlignment="1">
      <alignment horizontal="right"/>
    </xf>
    <xf numFmtId="9" fontId="6" fillId="19" borderId="0" xfId="3" applyFont="1" applyFill="1" applyBorder="1" applyAlignment="1">
      <alignment horizontal="center"/>
    </xf>
    <xf numFmtId="0" fontId="18" fillId="0" borderId="55" xfId="0" applyFont="1" applyBorder="1" applyAlignment="1">
      <alignment horizontal="right"/>
    </xf>
    <xf numFmtId="44" fontId="6" fillId="0" borderId="0" xfId="2" applyFont="1" applyAlignment="1">
      <alignment horizontal="right"/>
    </xf>
    <xf numFmtId="44" fontId="6" fillId="0" borderId="0" xfId="2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6" fillId="21" borderId="68" xfId="0" applyFont="1" applyFill="1" applyBorder="1" applyAlignment="1">
      <alignment horizontal="center"/>
    </xf>
    <xf numFmtId="0" fontId="6" fillId="21" borderId="69" xfId="0" applyFont="1" applyFill="1" applyBorder="1"/>
    <xf numFmtId="0" fontId="6" fillId="21" borderId="69" xfId="0" applyFont="1" applyFill="1" applyBorder="1" applyAlignment="1">
      <alignment horizontal="center" vertical="center"/>
    </xf>
    <xf numFmtId="44" fontId="6" fillId="0" borderId="70" xfId="0" applyNumberFormat="1" applyFont="1" applyBorder="1" applyAlignment="1">
      <alignment horizontal="left" vertical="center" wrapText="1"/>
    </xf>
    <xf numFmtId="44" fontId="6" fillId="2" borderId="71" xfId="1" applyNumberFormat="1" applyFont="1" applyFill="1" applyBorder="1" applyAlignment="1">
      <alignment horizontal="left"/>
    </xf>
    <xf numFmtId="44" fontId="6" fillId="16" borderId="72" xfId="1" applyNumberFormat="1" applyFont="1" applyFill="1" applyBorder="1" applyAlignment="1">
      <alignment horizontal="left"/>
    </xf>
    <xf numFmtId="44" fontId="6" fillId="21" borderId="29" xfId="1" applyNumberFormat="1" applyFont="1" applyFill="1" applyBorder="1" applyAlignment="1">
      <alignment horizontal="left"/>
    </xf>
    <xf numFmtId="0" fontId="6" fillId="21" borderId="73" xfId="0" applyFont="1" applyFill="1" applyBorder="1" applyAlignment="1">
      <alignment horizontal="center"/>
    </xf>
    <xf numFmtId="0" fontId="6" fillId="21" borderId="74" xfId="0" applyFont="1" applyFill="1" applyBorder="1" applyAlignment="1">
      <alignment horizontal="center"/>
    </xf>
    <xf numFmtId="44" fontId="6" fillId="0" borderId="75" xfId="1" applyNumberFormat="1" applyFont="1" applyBorder="1"/>
    <xf numFmtId="44" fontId="6" fillId="16" borderId="72" xfId="1" applyNumberFormat="1" applyFont="1" applyFill="1" applyBorder="1"/>
    <xf numFmtId="44" fontId="6" fillId="2" borderId="71" xfId="1" applyNumberFormat="1" applyFont="1" applyFill="1" applyBorder="1"/>
    <xf numFmtId="44" fontId="10" fillId="16" borderId="76" xfId="1" applyNumberFormat="1" applyFont="1" applyFill="1" applyBorder="1"/>
    <xf numFmtId="44" fontId="10" fillId="0" borderId="77" xfId="2" applyFont="1" applyBorder="1"/>
    <xf numFmtId="44" fontId="10" fillId="2" borderId="78" xfId="2" applyFont="1" applyFill="1" applyBorder="1"/>
    <xf numFmtId="44" fontId="10" fillId="21" borderId="79" xfId="1" applyNumberFormat="1" applyFont="1" applyFill="1" applyBorder="1"/>
    <xf numFmtId="0" fontId="10" fillId="0" borderId="39" xfId="0" applyFont="1" applyBorder="1"/>
    <xf numFmtId="0" fontId="6" fillId="21" borderId="64" xfId="0" applyFont="1" applyFill="1" applyBorder="1" applyAlignment="1">
      <alignment horizontal="center"/>
    </xf>
    <xf numFmtId="0" fontId="6" fillId="21" borderId="38" xfId="0" applyFont="1" applyFill="1" applyBorder="1"/>
    <xf numFmtId="0" fontId="6" fillId="21" borderId="53" xfId="0" applyFont="1" applyFill="1" applyBorder="1" applyAlignment="1">
      <alignment horizontal="center" vertical="center"/>
    </xf>
    <xf numFmtId="44" fontId="6" fillId="19" borderId="64" xfId="0" applyNumberFormat="1" applyFont="1" applyFill="1" applyBorder="1"/>
    <xf numFmtId="44" fontId="6" fillId="20" borderId="38" xfId="0" applyNumberFormat="1" applyFont="1" applyFill="1" applyBorder="1"/>
    <xf numFmtId="44" fontId="6" fillId="20" borderId="63" xfId="1" applyNumberFormat="1" applyFont="1" applyFill="1" applyBorder="1"/>
    <xf numFmtId="44" fontId="6" fillId="0" borderId="0" xfId="1" applyNumberFormat="1" applyFont="1" applyBorder="1"/>
    <xf numFmtId="0" fontId="6" fillId="21" borderId="65" xfId="0" applyFont="1" applyFill="1" applyBorder="1" applyAlignment="1">
      <alignment horizontal="center"/>
    </xf>
    <xf numFmtId="0" fontId="6" fillId="21" borderId="55" xfId="0" applyFont="1" applyFill="1" applyBorder="1"/>
    <xf numFmtId="0" fontId="6" fillId="21" borderId="31" xfId="0" applyFont="1" applyFill="1" applyBorder="1" applyAlignment="1">
      <alignment horizontal="center" vertical="center"/>
    </xf>
    <xf numFmtId="44" fontId="6" fillId="20" borderId="65" xfId="0" applyNumberFormat="1" applyFont="1" applyFill="1" applyBorder="1"/>
    <xf numFmtId="44" fontId="6" fillId="19" borderId="55" xfId="0" applyNumberFormat="1" applyFont="1" applyFill="1" applyBorder="1"/>
    <xf numFmtId="44" fontId="6" fillId="20" borderId="67" xfId="1" applyNumberFormat="1" applyFont="1" applyFill="1" applyBorder="1"/>
    <xf numFmtId="0" fontId="6" fillId="21" borderId="80" xfId="0" applyFont="1" applyFill="1" applyBorder="1" applyAlignment="1">
      <alignment horizontal="center"/>
    </xf>
    <xf numFmtId="0" fontId="6" fillId="21" borderId="81" xfId="0" applyFont="1" applyFill="1" applyBorder="1"/>
    <xf numFmtId="0" fontId="6" fillId="21" borderId="82" xfId="0" applyFont="1" applyFill="1" applyBorder="1" applyAlignment="1">
      <alignment horizontal="center" vertical="center"/>
    </xf>
    <xf numFmtId="44" fontId="6" fillId="20" borderId="80" xfId="0" applyNumberFormat="1" applyFont="1" applyFill="1" applyBorder="1"/>
    <xf numFmtId="44" fontId="6" fillId="20" borderId="81" xfId="0" applyNumberFormat="1" applyFont="1" applyFill="1" applyBorder="1"/>
    <xf numFmtId="44" fontId="6" fillId="19" borderId="83" xfId="0" applyNumberFormat="1" applyFont="1" applyFill="1" applyBorder="1"/>
    <xf numFmtId="49" fontId="6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49" fontId="8" fillId="0" borderId="0" xfId="0" applyNumberFormat="1" applyFont="1" applyAlignment="1">
      <alignment wrapText="1"/>
    </xf>
    <xf numFmtId="0" fontId="1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23" fillId="0" borderId="0" xfId="0" applyFont="1" applyAlignment="1">
      <alignment wrapText="1"/>
    </xf>
    <xf numFmtId="49" fontId="18" fillId="0" borderId="0" xfId="0" applyNumberFormat="1" applyFont="1" applyAlignment="1">
      <alignment horizontal="left" wrapText="1"/>
    </xf>
    <xf numFmtId="0" fontId="17" fillId="0" borderId="52" xfId="0" applyFont="1" applyBorder="1" applyAlignment="1">
      <alignment wrapText="1"/>
    </xf>
    <xf numFmtId="49" fontId="6" fillId="0" borderId="55" xfId="0" quotePrefix="1" applyNumberFormat="1" applyFont="1" applyBorder="1" applyAlignment="1">
      <alignment horizontal="center" vertical="top" wrapText="1"/>
    </xf>
    <xf numFmtId="0" fontId="6" fillId="0" borderId="52" xfId="0" applyFont="1" applyBorder="1" applyAlignment="1">
      <alignment vertical="top" wrapText="1"/>
    </xf>
    <xf numFmtId="0" fontId="6" fillId="21" borderId="84" xfId="0" applyFont="1" applyFill="1" applyBorder="1" applyAlignment="1">
      <alignment horizontal="center"/>
    </xf>
    <xf numFmtId="0" fontId="6" fillId="21" borderId="85" xfId="0" applyFont="1" applyFill="1" applyBorder="1"/>
    <xf numFmtId="0" fontId="6" fillId="21" borderId="85" xfId="0" applyFont="1" applyFill="1" applyBorder="1" applyAlignment="1">
      <alignment horizontal="center" vertical="center"/>
    </xf>
    <xf numFmtId="44" fontId="6" fillId="0" borderId="86" xfId="1" applyNumberFormat="1" applyFont="1" applyBorder="1"/>
    <xf numFmtId="44" fontId="6" fillId="2" borderId="87" xfId="1" applyNumberFormat="1" applyFont="1" applyFill="1" applyBorder="1" applyAlignment="1">
      <alignment horizontal="left"/>
    </xf>
    <xf numFmtId="44" fontId="6" fillId="16" borderId="88" xfId="1" applyNumberFormat="1" applyFont="1" applyFill="1" applyBorder="1"/>
    <xf numFmtId="44" fontId="6" fillId="2" borderId="87" xfId="1" applyNumberFormat="1" applyFont="1" applyFill="1" applyBorder="1"/>
    <xf numFmtId="0" fontId="6" fillId="21" borderId="91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1" fillId="20" borderId="60" xfId="0" applyFont="1" applyFill="1" applyBorder="1" applyAlignment="1">
      <alignment horizontal="center"/>
    </xf>
    <xf numFmtId="0" fontId="21" fillId="20" borderId="61" xfId="0" applyFont="1" applyFill="1" applyBorder="1" applyAlignment="1">
      <alignment horizontal="center"/>
    </xf>
    <xf numFmtId="44" fontId="24" fillId="5" borderId="6" xfId="0" applyNumberFormat="1" applyFont="1" applyFill="1" applyBorder="1" applyAlignment="1">
      <alignment vertical="center" wrapText="1"/>
    </xf>
    <xf numFmtId="44" fontId="24" fillId="5" borderId="5" xfId="0" applyNumberFormat="1" applyFont="1" applyFill="1" applyBorder="1" applyAlignment="1">
      <alignment vertical="center" wrapText="1"/>
    </xf>
    <xf numFmtId="0" fontId="11" fillId="5" borderId="37" xfId="0" applyFont="1" applyFill="1" applyBorder="1" applyAlignment="1">
      <alignment horizontal="center" vertical="center" wrapText="1"/>
    </xf>
    <xf numFmtId="44" fontId="25" fillId="0" borderId="19" xfId="2" applyFont="1" applyFill="1" applyBorder="1" applyAlignment="1">
      <alignment vertical="center" wrapText="1"/>
    </xf>
    <xf numFmtId="44" fontId="25" fillId="0" borderId="54" xfId="2" applyFont="1" applyFill="1" applyBorder="1" applyAlignment="1">
      <alignment vertical="center" wrapText="1"/>
    </xf>
    <xf numFmtId="44" fontId="14" fillId="0" borderId="42" xfId="2" applyFont="1" applyFill="1" applyBorder="1" applyAlignment="1">
      <alignment vertical="center" wrapText="1"/>
    </xf>
    <xf numFmtId="44" fontId="16" fillId="0" borderId="19" xfId="2" applyFont="1" applyFill="1" applyBorder="1" applyAlignment="1">
      <alignment vertical="center" wrapText="1"/>
    </xf>
    <xf numFmtId="0" fontId="11" fillId="12" borderId="48" xfId="0" applyFont="1" applyFill="1" applyBorder="1" applyAlignment="1">
      <alignment vertical="center"/>
    </xf>
    <xf numFmtId="44" fontId="6" fillId="9" borderId="100" xfId="1" applyNumberFormat="1" applyFont="1" applyFill="1" applyBorder="1" applyAlignment="1">
      <alignment horizontal="left"/>
    </xf>
    <xf numFmtId="44" fontId="6" fillId="10" borderId="100" xfId="1" applyNumberFormat="1" applyFont="1" applyFill="1" applyBorder="1" applyAlignment="1">
      <alignment horizontal="left"/>
    </xf>
    <xf numFmtId="44" fontId="6" fillId="10" borderId="100" xfId="1" applyNumberFormat="1" applyFont="1" applyFill="1" applyBorder="1"/>
    <xf numFmtId="44" fontId="6" fillId="9" borderId="101" xfId="1" applyNumberFormat="1" applyFont="1" applyFill="1" applyBorder="1" applyAlignment="1">
      <alignment horizontal="left"/>
    </xf>
    <xf numFmtId="44" fontId="6" fillId="10" borderId="101" xfId="1" applyNumberFormat="1" applyFont="1" applyFill="1" applyBorder="1"/>
    <xf numFmtId="44" fontId="6" fillId="21" borderId="89" xfId="1" applyNumberFormat="1" applyFont="1" applyFill="1" applyBorder="1" applyAlignment="1">
      <alignment horizontal="left"/>
    </xf>
    <xf numFmtId="0" fontId="6" fillId="19" borderId="32" xfId="0" applyFont="1" applyFill="1" applyBorder="1" applyAlignment="1">
      <alignment horizontal="center"/>
    </xf>
    <xf numFmtId="0" fontId="10" fillId="19" borderId="55" xfId="0" applyFont="1" applyFill="1" applyBorder="1" applyAlignment="1">
      <alignment horizontal="right"/>
    </xf>
    <xf numFmtId="0" fontId="6" fillId="19" borderId="55" xfId="0" applyFont="1" applyFill="1" applyBorder="1" applyAlignment="1">
      <alignment horizontal="center" vertical="center"/>
    </xf>
    <xf numFmtId="44" fontId="6" fillId="0" borderId="102" xfId="1" applyNumberFormat="1" applyFont="1" applyBorder="1"/>
    <xf numFmtId="44" fontId="6" fillId="10" borderId="103" xfId="1" applyNumberFormat="1" applyFont="1" applyFill="1" applyBorder="1"/>
    <xf numFmtId="44" fontId="6" fillId="19" borderId="31" xfId="1" applyNumberFormat="1" applyFont="1" applyFill="1" applyBorder="1"/>
    <xf numFmtId="0" fontId="6" fillId="19" borderId="43" xfId="0" applyFont="1" applyFill="1" applyBorder="1" applyAlignment="1">
      <alignment horizontal="center"/>
    </xf>
    <xf numFmtId="0" fontId="10" fillId="19" borderId="104" xfId="0" applyFont="1" applyFill="1" applyBorder="1" applyAlignment="1">
      <alignment horizontal="right"/>
    </xf>
    <xf numFmtId="0" fontId="6" fillId="19" borderId="104" xfId="0" applyFont="1" applyFill="1" applyBorder="1" applyAlignment="1">
      <alignment horizontal="center" vertical="center"/>
    </xf>
    <xf numFmtId="44" fontId="6" fillId="0" borderId="106" xfId="1" applyNumberFormat="1" applyFont="1" applyBorder="1"/>
    <xf numFmtId="44" fontId="6" fillId="2" borderId="92" xfId="1" applyNumberFormat="1" applyFont="1" applyFill="1" applyBorder="1" applyAlignment="1">
      <alignment horizontal="left"/>
    </xf>
    <xf numFmtId="44" fontId="6" fillId="16" borderId="93" xfId="1" applyNumberFormat="1" applyFont="1" applyFill="1" applyBorder="1"/>
    <xf numFmtId="44" fontId="6" fillId="9" borderId="107" xfId="1" applyNumberFormat="1" applyFont="1" applyFill="1" applyBorder="1" applyAlignment="1">
      <alignment horizontal="left"/>
    </xf>
    <xf numFmtId="44" fontId="6" fillId="10" borderId="108" xfId="1" applyNumberFormat="1" applyFont="1" applyFill="1" applyBorder="1"/>
    <xf numFmtId="44" fontId="6" fillId="21" borderId="94" xfId="1" applyNumberFormat="1" applyFont="1" applyFill="1" applyBorder="1" applyAlignment="1">
      <alignment horizontal="left"/>
    </xf>
    <xf numFmtId="44" fontId="6" fillId="19" borderId="109" xfId="1" applyNumberFormat="1" applyFont="1" applyFill="1" applyBorder="1"/>
    <xf numFmtId="44" fontId="10" fillId="9" borderId="76" xfId="1" applyNumberFormat="1" applyFont="1" applyFill="1" applyBorder="1"/>
    <xf numFmtId="44" fontId="10" fillId="10" borderId="110" xfId="1" applyNumberFormat="1" applyFont="1" applyFill="1" applyBorder="1"/>
    <xf numFmtId="44" fontId="9" fillId="0" borderId="0" xfId="0" applyNumberFormat="1" applyFont="1" applyAlignment="1">
      <alignment horizontal="center"/>
    </xf>
    <xf numFmtId="44" fontId="8" fillId="0" borderId="0" xfId="0" applyNumberFormat="1" applyFont="1" applyAlignment="1">
      <alignment horizontal="center"/>
    </xf>
    <xf numFmtId="0" fontId="6" fillId="0" borderId="1" xfId="0" applyFont="1" applyBorder="1"/>
    <xf numFmtId="44" fontId="6" fillId="0" borderId="1" xfId="0" applyNumberFormat="1" applyFont="1" applyBorder="1"/>
    <xf numFmtId="0" fontId="10" fillId="0" borderId="51" xfId="0" applyFont="1" applyBorder="1"/>
    <xf numFmtId="0" fontId="10" fillId="5" borderId="31" xfId="0" applyFont="1" applyFill="1" applyBorder="1" applyAlignment="1">
      <alignment wrapText="1"/>
    </xf>
    <xf numFmtId="44" fontId="10" fillId="5" borderId="10" xfId="0" applyNumberFormat="1" applyFont="1" applyFill="1" applyBorder="1" applyAlignment="1">
      <alignment horizontal="center" vertical="center" wrapText="1"/>
    </xf>
    <xf numFmtId="44" fontId="10" fillId="5" borderId="11" xfId="0" applyNumberFormat="1" applyFont="1" applyFill="1" applyBorder="1" applyAlignment="1">
      <alignment horizontal="center" vertical="center" wrapText="1"/>
    </xf>
    <xf numFmtId="44" fontId="10" fillId="5" borderId="12" xfId="0" applyNumberFormat="1" applyFont="1" applyFill="1" applyBorder="1" applyAlignment="1">
      <alignment horizontal="center" vertical="center" wrapText="1"/>
    </xf>
    <xf numFmtId="0" fontId="10" fillId="13" borderId="31" xfId="0" applyFont="1" applyFill="1" applyBorder="1" applyAlignment="1">
      <alignment wrapText="1"/>
    </xf>
    <xf numFmtId="44" fontId="10" fillId="13" borderId="32" xfId="0" applyNumberFormat="1" applyFont="1" applyFill="1" applyBorder="1" applyAlignment="1">
      <alignment wrapText="1"/>
    </xf>
    <xf numFmtId="44" fontId="10" fillId="13" borderId="55" xfId="0" applyNumberFormat="1" applyFont="1" applyFill="1" applyBorder="1" applyAlignment="1">
      <alignment wrapText="1"/>
    </xf>
    <xf numFmtId="44" fontId="10" fillId="13" borderId="33" xfId="0" applyNumberFormat="1" applyFont="1" applyFill="1" applyBorder="1" applyAlignment="1">
      <alignment wrapText="1"/>
    </xf>
    <xf numFmtId="44" fontId="10" fillId="14" borderId="29" xfId="0" applyNumberFormat="1" applyFont="1" applyFill="1" applyBorder="1" applyAlignment="1">
      <alignment horizontal="center" wrapText="1"/>
    </xf>
    <xf numFmtId="44" fontId="10" fillId="15" borderId="55" xfId="0" applyNumberFormat="1" applyFont="1" applyFill="1" applyBorder="1" applyAlignment="1">
      <alignment horizontal="center" wrapText="1"/>
    </xf>
    <xf numFmtId="44" fontId="10" fillId="16" borderId="31" xfId="0" applyNumberFormat="1" applyFont="1" applyFill="1" applyBorder="1" applyAlignment="1">
      <alignment horizontal="center" wrapText="1"/>
    </xf>
    <xf numFmtId="44" fontId="10" fillId="14" borderId="32" xfId="0" applyNumberFormat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26" fillId="0" borderId="31" xfId="0" applyFont="1" applyBorder="1" applyAlignment="1">
      <alignment horizontal="left" wrapText="1" indent="2"/>
    </xf>
    <xf numFmtId="44" fontId="26" fillId="0" borderId="32" xfId="0" applyNumberFormat="1" applyFont="1" applyBorder="1" applyAlignment="1">
      <alignment wrapText="1"/>
    </xf>
    <xf numFmtId="44" fontId="26" fillId="0" borderId="55" xfId="0" applyNumberFormat="1" applyFont="1" applyBorder="1" applyAlignment="1">
      <alignment wrapText="1"/>
    </xf>
    <xf numFmtId="44" fontId="26" fillId="0" borderId="33" xfId="0" applyNumberFormat="1" applyFont="1" applyBorder="1" applyAlignment="1">
      <alignment wrapText="1"/>
    </xf>
    <xf numFmtId="44" fontId="18" fillId="0" borderId="29" xfId="0" applyNumberFormat="1" applyFont="1" applyBorder="1" applyAlignment="1">
      <alignment horizontal="center"/>
    </xf>
    <xf numFmtId="44" fontId="18" fillId="0" borderId="55" xfId="0" applyNumberFormat="1" applyFont="1" applyBorder="1" applyAlignment="1">
      <alignment horizontal="center"/>
    </xf>
    <xf numFmtId="44" fontId="18" fillId="0" borderId="31" xfId="0" applyNumberFormat="1" applyFont="1" applyBorder="1" applyAlignment="1">
      <alignment horizontal="center"/>
    </xf>
    <xf numFmtId="44" fontId="18" fillId="0" borderId="32" xfId="0" applyNumberFormat="1" applyFont="1" applyBorder="1" applyAlignment="1">
      <alignment horizontal="center"/>
    </xf>
    <xf numFmtId="0" fontId="18" fillId="0" borderId="0" xfId="0" applyFont="1"/>
    <xf numFmtId="44" fontId="26" fillId="0" borderId="30" xfId="0" applyNumberFormat="1" applyFont="1" applyBorder="1" applyAlignment="1">
      <alignment wrapText="1"/>
    </xf>
    <xf numFmtId="44" fontId="26" fillId="0" borderId="28" xfId="0" applyNumberFormat="1" applyFont="1" applyBorder="1" applyAlignment="1">
      <alignment wrapText="1"/>
    </xf>
    <xf numFmtId="0" fontId="26" fillId="0" borderId="31" xfId="0" applyFont="1" applyBorder="1" applyAlignment="1">
      <alignment horizontal="left" wrapText="1" indent="1"/>
    </xf>
    <xf numFmtId="0" fontId="13" fillId="13" borderId="31" xfId="0" applyFont="1" applyFill="1" applyBorder="1" applyAlignment="1">
      <alignment wrapText="1"/>
    </xf>
    <xf numFmtId="44" fontId="13" fillId="13" borderId="32" xfId="0" applyNumberFormat="1" applyFont="1" applyFill="1" applyBorder="1" applyAlignment="1">
      <alignment wrapText="1"/>
    </xf>
    <xf numFmtId="44" fontId="13" fillId="13" borderId="55" xfId="0" applyNumberFormat="1" applyFont="1" applyFill="1" applyBorder="1" applyAlignment="1">
      <alignment wrapText="1"/>
    </xf>
    <xf numFmtId="44" fontId="13" fillId="13" borderId="33" xfId="0" applyNumberFormat="1" applyFont="1" applyFill="1" applyBorder="1" applyAlignment="1">
      <alignment wrapText="1"/>
    </xf>
    <xf numFmtId="44" fontId="10" fillId="14" borderId="29" xfId="0" applyNumberFormat="1" applyFont="1" applyFill="1" applyBorder="1" applyAlignment="1">
      <alignment horizontal="center"/>
    </xf>
    <xf numFmtId="44" fontId="10" fillId="15" borderId="55" xfId="0" applyNumberFormat="1" applyFont="1" applyFill="1" applyBorder="1" applyAlignment="1">
      <alignment horizontal="center"/>
    </xf>
    <xf numFmtId="44" fontId="10" fillId="16" borderId="31" xfId="0" applyNumberFormat="1" applyFont="1" applyFill="1" applyBorder="1" applyAlignment="1">
      <alignment horizontal="center"/>
    </xf>
    <xf numFmtId="44" fontId="10" fillId="14" borderId="32" xfId="0" applyNumberFormat="1" applyFont="1" applyFill="1" applyBorder="1" applyAlignment="1">
      <alignment horizontal="center"/>
    </xf>
    <xf numFmtId="44" fontId="6" fillId="0" borderId="29" xfId="0" applyNumberFormat="1" applyFont="1" applyBorder="1" applyAlignment="1">
      <alignment horizontal="center"/>
    </xf>
    <xf numFmtId="44" fontId="6" fillId="0" borderId="55" xfId="0" applyNumberFormat="1" applyFont="1" applyBorder="1" applyAlignment="1">
      <alignment horizontal="center"/>
    </xf>
    <xf numFmtId="44" fontId="6" fillId="0" borderId="31" xfId="0" applyNumberFormat="1" applyFont="1" applyBorder="1" applyAlignment="1">
      <alignment horizontal="center"/>
    </xf>
    <xf numFmtId="44" fontId="6" fillId="0" borderId="32" xfId="0" applyNumberFormat="1" applyFont="1" applyBorder="1" applyAlignment="1">
      <alignment horizontal="center"/>
    </xf>
    <xf numFmtId="0" fontId="10" fillId="13" borderId="53" xfId="0" applyFont="1" applyFill="1" applyBorder="1" applyAlignment="1">
      <alignment horizontal="right"/>
    </xf>
    <xf numFmtId="44" fontId="10" fillId="13" borderId="111" xfId="0" applyNumberFormat="1" applyFont="1" applyFill="1" applyBorder="1" applyAlignment="1">
      <alignment horizontal="right"/>
    </xf>
    <xf numFmtId="44" fontId="10" fillId="13" borderId="112" xfId="0" applyNumberFormat="1" applyFont="1" applyFill="1" applyBorder="1" applyAlignment="1">
      <alignment horizontal="right"/>
    </xf>
    <xf numFmtId="44" fontId="10" fillId="13" borderId="113" xfId="0" applyNumberFormat="1" applyFont="1" applyFill="1" applyBorder="1" applyAlignment="1">
      <alignment horizontal="right"/>
    </xf>
    <xf numFmtId="44" fontId="6" fillId="6" borderId="44" xfId="0" applyNumberFormat="1" applyFont="1" applyFill="1" applyBorder="1" applyAlignment="1">
      <alignment horizontal="center"/>
    </xf>
    <xf numFmtId="44" fontId="6" fillId="7" borderId="38" xfId="0" applyNumberFormat="1" applyFont="1" applyFill="1" applyBorder="1" applyAlignment="1">
      <alignment horizontal="center"/>
    </xf>
    <xf numFmtId="44" fontId="6" fillId="8" borderId="53" xfId="0" applyNumberFormat="1" applyFont="1" applyFill="1" applyBorder="1" applyAlignment="1">
      <alignment horizontal="center"/>
    </xf>
    <xf numFmtId="44" fontId="6" fillId="6" borderId="34" xfId="0" applyNumberFormat="1" applyFont="1" applyFill="1" applyBorder="1" applyAlignment="1">
      <alignment horizontal="center"/>
    </xf>
    <xf numFmtId="44" fontId="6" fillId="6" borderId="43" xfId="0" applyNumberFormat="1" applyFont="1" applyFill="1" applyBorder="1" applyAlignment="1">
      <alignment horizontal="center"/>
    </xf>
    <xf numFmtId="44" fontId="6" fillId="7" borderId="104" xfId="0" applyNumberFormat="1" applyFont="1" applyFill="1" applyBorder="1" applyAlignment="1">
      <alignment horizontal="center"/>
    </xf>
    <xf numFmtId="44" fontId="6" fillId="8" borderId="109" xfId="0" applyNumberFormat="1" applyFont="1" applyFill="1" applyBorder="1" applyAlignment="1">
      <alignment horizontal="center"/>
    </xf>
    <xf numFmtId="0" fontId="6" fillId="0" borderId="31" xfId="0" applyFont="1" applyBorder="1"/>
    <xf numFmtId="44" fontId="6" fillId="0" borderId="32" xfId="0" applyNumberFormat="1" applyFont="1" applyBorder="1"/>
    <xf numFmtId="44" fontId="6" fillId="0" borderId="28" xfId="0" applyNumberFormat="1" applyFont="1" applyBorder="1"/>
    <xf numFmtId="44" fontId="6" fillId="22" borderId="55" xfId="0" applyNumberFormat="1" applyFont="1" applyFill="1" applyBorder="1" applyAlignment="1">
      <alignment horizontal="center"/>
    </xf>
    <xf numFmtId="44" fontId="6" fillId="22" borderId="31" xfId="0" applyNumberFormat="1" applyFont="1" applyFill="1" applyBorder="1" applyAlignment="1">
      <alignment horizontal="center"/>
    </xf>
    <xf numFmtId="44" fontId="6" fillId="22" borderId="29" xfId="0" applyNumberFormat="1" applyFont="1" applyFill="1" applyBorder="1" applyAlignment="1">
      <alignment horizontal="center"/>
    </xf>
    <xf numFmtId="44" fontId="6" fillId="22" borderId="32" xfId="0" applyNumberFormat="1" applyFont="1" applyFill="1" applyBorder="1" applyAlignment="1">
      <alignment horizontal="center"/>
    </xf>
    <xf numFmtId="44" fontId="6" fillId="0" borderId="46" xfId="0" applyNumberFormat="1" applyFont="1" applyBorder="1"/>
    <xf numFmtId="44" fontId="6" fillId="0" borderId="43" xfId="0" applyNumberFormat="1" applyFont="1" applyBorder="1"/>
    <xf numFmtId="44" fontId="6" fillId="0" borderId="104" xfId="0" applyNumberFormat="1" applyFont="1" applyBorder="1"/>
    <xf numFmtId="44" fontId="6" fillId="22" borderId="94" xfId="0" applyNumberFormat="1" applyFont="1" applyFill="1" applyBorder="1" applyAlignment="1">
      <alignment horizontal="center"/>
    </xf>
    <xf numFmtId="44" fontId="6" fillId="22" borderId="104" xfId="0" applyNumberFormat="1" applyFont="1" applyFill="1" applyBorder="1" applyAlignment="1">
      <alignment horizontal="center"/>
    </xf>
    <xf numFmtId="44" fontId="6" fillId="0" borderId="109" xfId="0" applyNumberFormat="1" applyFont="1" applyBorder="1" applyAlignment="1">
      <alignment horizontal="center"/>
    </xf>
    <xf numFmtId="44" fontId="6" fillId="22" borderId="43" xfId="0" applyNumberFormat="1" applyFont="1" applyFill="1" applyBorder="1" applyAlignment="1">
      <alignment horizontal="center"/>
    </xf>
    <xf numFmtId="44" fontId="6" fillId="21" borderId="31" xfId="1" applyNumberFormat="1" applyFont="1" applyFill="1" applyBorder="1"/>
    <xf numFmtId="44" fontId="6" fillId="21" borderId="114" xfId="1" applyNumberFormat="1" applyFont="1" applyFill="1" applyBorder="1"/>
    <xf numFmtId="0" fontId="6" fillId="21" borderId="116" xfId="0" applyFont="1" applyFill="1" applyBorder="1" applyAlignment="1">
      <alignment horizontal="center" vertical="center"/>
    </xf>
    <xf numFmtId="44" fontId="6" fillId="2" borderId="117" xfId="1" applyNumberFormat="1" applyFont="1" applyFill="1" applyBorder="1" applyAlignment="1">
      <alignment horizontal="left"/>
    </xf>
    <xf numFmtId="0" fontId="22" fillId="21" borderId="2" xfId="0" applyFont="1" applyFill="1" applyBorder="1" applyAlignment="1">
      <alignment horizontal="center" vertical="center"/>
    </xf>
    <xf numFmtId="44" fontId="6" fillId="16" borderId="100" xfId="1" applyNumberFormat="1" applyFont="1" applyFill="1" applyBorder="1" applyAlignment="1">
      <alignment horizontal="left"/>
    </xf>
    <xf numFmtId="44" fontId="6" fillId="21" borderId="44" xfId="1" applyNumberFormat="1" applyFont="1" applyFill="1" applyBorder="1" applyAlignment="1">
      <alignment horizontal="left"/>
    </xf>
    <xf numFmtId="44" fontId="6" fillId="21" borderId="53" xfId="1" applyNumberFormat="1" applyFont="1" applyFill="1" applyBorder="1" applyAlignment="1">
      <alignment horizontal="left"/>
    </xf>
    <xf numFmtId="0" fontId="10" fillId="23" borderId="116" xfId="0" applyFont="1" applyFill="1" applyBorder="1" applyAlignment="1">
      <alignment horizontal="center" vertical="center"/>
    </xf>
    <xf numFmtId="44" fontId="10" fillId="23" borderId="70" xfId="0" applyNumberFormat="1" applyFont="1" applyFill="1" applyBorder="1" applyAlignment="1">
      <alignment horizontal="left" vertical="center" wrapText="1"/>
    </xf>
    <xf numFmtId="0" fontId="10" fillId="23" borderId="73" xfId="0" applyFont="1" applyFill="1" applyBorder="1" applyAlignment="1">
      <alignment horizontal="center"/>
    </xf>
    <xf numFmtId="0" fontId="10" fillId="23" borderId="116" xfId="0" applyFont="1" applyFill="1" applyBorder="1"/>
    <xf numFmtId="44" fontId="10" fillId="23" borderId="117" xfId="1" applyNumberFormat="1" applyFont="1" applyFill="1" applyBorder="1" applyAlignment="1">
      <alignment horizontal="left"/>
    </xf>
    <xf numFmtId="44" fontId="10" fillId="23" borderId="100" xfId="1" applyNumberFormat="1" applyFont="1" applyFill="1" applyBorder="1" applyAlignment="1">
      <alignment horizontal="left"/>
    </xf>
    <xf numFmtId="44" fontId="10" fillId="23" borderId="44" xfId="1" applyNumberFormat="1" applyFont="1" applyFill="1" applyBorder="1" applyAlignment="1">
      <alignment horizontal="left"/>
    </xf>
    <xf numFmtId="44" fontId="10" fillId="23" borderId="53" xfId="1" applyNumberFormat="1" applyFont="1" applyFill="1" applyBorder="1" applyAlignment="1">
      <alignment horizontal="left"/>
    </xf>
    <xf numFmtId="44" fontId="11" fillId="13" borderId="48" xfId="2" applyFont="1" applyFill="1" applyBorder="1" applyAlignment="1">
      <alignment horizontal="left" vertical="center" wrapText="1"/>
    </xf>
    <xf numFmtId="44" fontId="14" fillId="14" borderId="125" xfId="2" applyFont="1" applyFill="1" applyBorder="1" applyAlignment="1">
      <alignment vertical="center" wrapText="1"/>
    </xf>
    <xf numFmtId="44" fontId="14" fillId="15" borderId="49" xfId="2" applyFont="1" applyFill="1" applyBorder="1" applyAlignment="1">
      <alignment vertical="center" wrapText="1"/>
    </xf>
    <xf numFmtId="44" fontId="14" fillId="15" borderId="50" xfId="2" applyFont="1" applyFill="1" applyBorder="1" applyAlignment="1">
      <alignment vertical="center" wrapText="1"/>
    </xf>
    <xf numFmtId="44" fontId="14" fillId="16" borderId="126" xfId="2" applyFont="1" applyFill="1" applyBorder="1" applyAlignment="1">
      <alignment vertical="center" wrapText="1"/>
    </xf>
    <xf numFmtId="44" fontId="14" fillId="14" borderId="27" xfId="2" applyFont="1" applyFill="1" applyBorder="1" applyAlignment="1">
      <alignment vertical="center" wrapText="1"/>
    </xf>
    <xf numFmtId="44" fontId="14" fillId="17" borderId="27" xfId="2" applyFont="1" applyFill="1" applyBorder="1" applyAlignment="1">
      <alignment vertical="center" wrapText="1"/>
    </xf>
    <xf numFmtId="44" fontId="16" fillId="8" borderId="126" xfId="2" applyFont="1" applyFill="1" applyBorder="1" applyAlignment="1">
      <alignment vertical="center" wrapText="1"/>
    </xf>
    <xf numFmtId="44" fontId="14" fillId="16" borderId="126" xfId="2" applyFont="1" applyFill="1" applyBorder="1" applyAlignment="1">
      <alignment horizontal="left" vertical="center" wrapText="1"/>
    </xf>
    <xf numFmtId="44" fontId="14" fillId="18" borderId="27" xfId="2" applyFont="1" applyFill="1" applyBorder="1" applyAlignment="1">
      <alignment horizontal="left" vertical="center" wrapText="1"/>
    </xf>
    <xf numFmtId="44" fontId="10" fillId="15" borderId="30" xfId="0" applyNumberFormat="1" applyFont="1" applyFill="1" applyBorder="1" applyAlignment="1">
      <alignment horizontal="center" wrapText="1"/>
    </xf>
    <xf numFmtId="44" fontId="18" fillId="0" borderId="30" xfId="0" applyNumberFormat="1" applyFont="1" applyBorder="1" applyAlignment="1">
      <alignment horizontal="center"/>
    </xf>
    <xf numFmtId="44" fontId="10" fillId="15" borderId="30" xfId="0" applyNumberFormat="1" applyFont="1" applyFill="1" applyBorder="1" applyAlignment="1">
      <alignment horizontal="center"/>
    </xf>
    <xf numFmtId="44" fontId="6" fillId="0" borderId="30" xfId="0" applyNumberFormat="1" applyFont="1" applyBorder="1" applyAlignment="1">
      <alignment horizontal="center"/>
    </xf>
    <xf numFmtId="44" fontId="6" fillId="7" borderId="45" xfId="0" applyNumberFormat="1" applyFont="1" applyFill="1" applyBorder="1" applyAlignment="1">
      <alignment horizontal="center"/>
    </xf>
    <xf numFmtId="44" fontId="6" fillId="22" borderId="30" xfId="0" applyNumberFormat="1" applyFont="1" applyFill="1" applyBorder="1" applyAlignment="1">
      <alignment horizontal="center"/>
    </xf>
    <xf numFmtId="44" fontId="6" fillId="22" borderId="105" xfId="0" applyNumberFormat="1" applyFont="1" applyFill="1" applyBorder="1" applyAlignment="1">
      <alignment horizontal="center"/>
    </xf>
    <xf numFmtId="0" fontId="26" fillId="0" borderId="53" xfId="0" applyFont="1" applyBorder="1" applyAlignment="1">
      <alignment horizontal="left" wrapText="1" indent="1"/>
    </xf>
    <xf numFmtId="44" fontId="16" fillId="0" borderId="34" xfId="0" applyNumberFormat="1" applyFont="1" applyBorder="1" applyAlignment="1">
      <alignment wrapText="1"/>
    </xf>
    <xf numFmtId="44" fontId="16" fillId="0" borderId="38" xfId="0" applyNumberFormat="1" applyFont="1" applyBorder="1" applyAlignment="1">
      <alignment wrapText="1"/>
    </xf>
    <xf numFmtId="44" fontId="6" fillId="0" borderId="38" xfId="0" applyNumberFormat="1" applyFont="1" applyBorder="1" applyAlignment="1">
      <alignment horizontal="center"/>
    </xf>
    <xf numFmtId="44" fontId="6" fillId="0" borderId="45" xfId="0" applyNumberFormat="1" applyFont="1" applyBorder="1" applyAlignment="1">
      <alignment horizontal="center"/>
    </xf>
    <xf numFmtId="44" fontId="6" fillId="0" borderId="53" xfId="0" applyNumberFormat="1" applyFont="1" applyBorder="1" applyAlignment="1">
      <alignment horizontal="center"/>
    </xf>
    <xf numFmtId="44" fontId="6" fillId="0" borderId="114" xfId="0" applyNumberFormat="1" applyFont="1" applyBorder="1" applyAlignment="1">
      <alignment horizontal="center"/>
    </xf>
    <xf numFmtId="44" fontId="10" fillId="6" borderId="29" xfId="0" applyNumberFormat="1" applyFont="1" applyFill="1" applyBorder="1" applyAlignment="1">
      <alignment horizontal="center" vertical="center" wrapText="1"/>
    </xf>
    <xf numFmtId="44" fontId="10" fillId="7" borderId="55" xfId="0" applyNumberFormat="1" applyFont="1" applyFill="1" applyBorder="1" applyAlignment="1">
      <alignment horizontal="center" vertical="center" wrapText="1"/>
    </xf>
    <xf numFmtId="44" fontId="10" fillId="7" borderId="30" xfId="0" applyNumberFormat="1" applyFont="1" applyFill="1" applyBorder="1" applyAlignment="1">
      <alignment horizontal="center" vertical="center" wrapText="1"/>
    </xf>
    <xf numFmtId="44" fontId="10" fillId="8" borderId="31" xfId="0" applyNumberFormat="1" applyFont="1" applyFill="1" applyBorder="1" applyAlignment="1">
      <alignment horizontal="center" vertical="center" wrapText="1"/>
    </xf>
    <xf numFmtId="44" fontId="10" fillId="6" borderId="32" xfId="0" applyNumberFormat="1" applyFont="1" applyFill="1" applyBorder="1" applyAlignment="1">
      <alignment horizontal="center" vertical="center" wrapText="1"/>
    </xf>
    <xf numFmtId="44" fontId="10" fillId="6" borderId="32" xfId="0" applyNumberFormat="1" applyFont="1" applyFill="1" applyBorder="1" applyAlignment="1">
      <alignment horizontal="center" wrapText="1"/>
    </xf>
    <xf numFmtId="44" fontId="10" fillId="7" borderId="55" xfId="0" applyNumberFormat="1" applyFont="1" applyFill="1" applyBorder="1" applyAlignment="1">
      <alignment horizontal="center" wrapText="1"/>
    </xf>
    <xf numFmtId="44" fontId="10" fillId="8" borderId="31" xfId="0" applyNumberFormat="1" applyFont="1" applyFill="1" applyBorder="1" applyAlignment="1">
      <alignment horizontal="center" wrapText="1"/>
    </xf>
    <xf numFmtId="44" fontId="10" fillId="2" borderId="127" xfId="0" applyNumberFormat="1" applyFont="1" applyFill="1" applyBorder="1" applyAlignment="1">
      <alignment horizontal="center"/>
    </xf>
    <xf numFmtId="44" fontId="26" fillId="0" borderId="29" xfId="0" applyNumberFormat="1" applyFont="1" applyBorder="1" applyAlignment="1">
      <alignment wrapText="1"/>
    </xf>
    <xf numFmtId="44" fontId="11" fillId="17" borderId="24" xfId="2" applyFont="1" applyFill="1" applyBorder="1" applyAlignment="1">
      <alignment vertical="center" wrapText="1"/>
    </xf>
    <xf numFmtId="9" fontId="11" fillId="18" borderId="23" xfId="3" applyFont="1" applyFill="1" applyBorder="1" applyAlignment="1">
      <alignment horizontal="center" vertical="center" wrapText="1"/>
    </xf>
    <xf numFmtId="44" fontId="14" fillId="0" borderId="128" xfId="2" applyFont="1" applyFill="1" applyBorder="1" applyAlignment="1">
      <alignment vertical="center" wrapText="1"/>
    </xf>
    <xf numFmtId="44" fontId="16" fillId="0" borderId="51" xfId="2" applyFont="1" applyFill="1" applyBorder="1" applyAlignment="1">
      <alignment vertical="center" wrapText="1"/>
    </xf>
    <xf numFmtId="9" fontId="14" fillId="0" borderId="53" xfId="3" applyFont="1" applyFill="1" applyBorder="1" applyAlignment="1">
      <alignment horizontal="center" vertical="center" wrapText="1"/>
    </xf>
    <xf numFmtId="44" fontId="14" fillId="0" borderId="19" xfId="2" applyFont="1" applyFill="1" applyBorder="1" applyAlignment="1">
      <alignment vertical="center" wrapText="1"/>
    </xf>
    <xf numFmtId="44" fontId="11" fillId="13" borderId="126" xfId="2" applyFont="1" applyFill="1" applyBorder="1" applyAlignment="1">
      <alignment horizontal="left" vertical="center" wrapText="1"/>
    </xf>
    <xf numFmtId="9" fontId="14" fillId="18" borderId="51" xfId="3" applyFont="1" applyFill="1" applyBorder="1" applyAlignment="1">
      <alignment horizontal="center" vertical="center" wrapText="1"/>
    </xf>
    <xf numFmtId="9" fontId="14" fillId="18" borderId="114" xfId="3" applyFont="1" applyFill="1" applyBorder="1" applyAlignment="1">
      <alignment horizontal="center" vertical="center" wrapText="1"/>
    </xf>
    <xf numFmtId="9" fontId="11" fillId="11" borderId="23" xfId="3" applyFont="1" applyFill="1" applyBorder="1" applyAlignment="1">
      <alignment horizontal="center" vertical="center" wrapText="1"/>
    </xf>
    <xf numFmtId="0" fontId="3" fillId="21" borderId="69" xfId="0" applyFont="1" applyFill="1" applyBorder="1"/>
    <xf numFmtId="44" fontId="14" fillId="16" borderId="55" xfId="2" applyFont="1" applyFill="1" applyBorder="1" applyAlignment="1">
      <alignment vertical="center" wrapText="1"/>
    </xf>
    <xf numFmtId="44" fontId="14" fillId="17" borderId="55" xfId="2" applyFont="1" applyFill="1" applyBorder="1" applyAlignment="1">
      <alignment vertical="center" wrapText="1"/>
    </xf>
    <xf numFmtId="44" fontId="13" fillId="15" borderId="25" xfId="2" applyFont="1" applyFill="1" applyBorder="1" applyAlignment="1">
      <alignment horizontal="left" vertical="center" wrapText="1"/>
    </xf>
    <xf numFmtId="44" fontId="16" fillId="0" borderId="38" xfId="2" applyFont="1" applyFill="1" applyBorder="1" applyAlignment="1">
      <alignment horizontal="left" vertical="center" wrapText="1"/>
    </xf>
    <xf numFmtId="44" fontId="16" fillId="0" borderId="38" xfId="2" applyFont="1" applyFill="1" applyBorder="1" applyAlignment="1">
      <alignment vertical="center" wrapText="1"/>
    </xf>
    <xf numFmtId="44" fontId="16" fillId="15" borderId="35" xfId="2" applyFont="1" applyFill="1" applyBorder="1" applyAlignment="1">
      <alignment horizontal="left" vertical="center" wrapText="1"/>
    </xf>
    <xf numFmtId="44" fontId="16" fillId="15" borderId="55" xfId="2" applyFont="1" applyFill="1" applyBorder="1" applyAlignment="1">
      <alignment horizontal="left" vertical="center" wrapText="1"/>
    </xf>
    <xf numFmtId="44" fontId="16" fillId="15" borderId="56" xfId="2" applyFont="1" applyFill="1" applyBorder="1" applyAlignment="1">
      <alignment horizontal="left" vertical="center" wrapText="1"/>
    </xf>
    <xf numFmtId="44" fontId="13" fillId="7" borderId="25" xfId="2" applyFont="1" applyFill="1" applyBorder="1" applyAlignment="1">
      <alignment horizontal="left" vertical="center" wrapText="1"/>
    </xf>
    <xf numFmtId="0" fontId="2" fillId="0" borderId="0" xfId="0" applyFont="1"/>
    <xf numFmtId="44" fontId="14" fillId="14" borderId="29" xfId="2" applyFont="1" applyFill="1" applyBorder="1" applyAlignment="1">
      <alignment vertical="center" wrapText="1"/>
    </xf>
    <xf numFmtId="44" fontId="14" fillId="16" borderId="30" xfId="2" applyFont="1" applyFill="1" applyBorder="1" applyAlignment="1">
      <alignment vertical="center" wrapText="1"/>
    </xf>
    <xf numFmtId="44" fontId="14" fillId="16" borderId="28" xfId="2" applyFont="1" applyFill="1" applyBorder="1" applyAlignment="1">
      <alignment vertical="center" wrapText="1"/>
    </xf>
    <xf numFmtId="44" fontId="16" fillId="8" borderId="30" xfId="2" applyFont="1" applyFill="1" applyBorder="1" applyAlignment="1">
      <alignment vertical="center" wrapText="1"/>
    </xf>
    <xf numFmtId="44" fontId="14" fillId="16" borderId="30" xfId="2" applyFont="1" applyFill="1" applyBorder="1" applyAlignment="1">
      <alignment horizontal="left" vertical="center" wrapText="1"/>
    </xf>
    <xf numFmtId="44" fontId="14" fillId="18" borderId="32" xfId="2" applyFont="1" applyFill="1" applyBorder="1" applyAlignment="1">
      <alignment horizontal="left" vertical="center" wrapText="1"/>
    </xf>
    <xf numFmtId="9" fontId="14" fillId="18" borderId="31" xfId="3" applyFont="1" applyFill="1" applyBorder="1" applyAlignment="1">
      <alignment horizontal="center" vertical="center" wrapText="1"/>
    </xf>
    <xf numFmtId="44" fontId="16" fillId="0" borderId="35" xfId="2" applyFont="1" applyFill="1" applyBorder="1" applyAlignment="1">
      <alignment vertical="center" wrapText="1"/>
    </xf>
    <xf numFmtId="44" fontId="13" fillId="13" borderId="30" xfId="0" applyNumberFormat="1" applyFont="1" applyFill="1" applyBorder="1" applyAlignment="1">
      <alignment wrapText="1"/>
    </xf>
    <xf numFmtId="44" fontId="26" fillId="0" borderId="31" xfId="0" applyNumberFormat="1" applyFont="1" applyBorder="1" applyAlignment="1">
      <alignment wrapText="1"/>
    </xf>
    <xf numFmtId="44" fontId="13" fillId="13" borderId="31" xfId="0" applyNumberFormat="1" applyFont="1" applyFill="1" applyBorder="1" applyAlignment="1">
      <alignment wrapText="1"/>
    </xf>
    <xf numFmtId="44" fontId="6" fillId="0" borderId="31" xfId="0" applyNumberFormat="1" applyFont="1" applyBorder="1"/>
    <xf numFmtId="44" fontId="26" fillId="0" borderId="34" xfId="0" applyNumberFormat="1" applyFont="1" applyBorder="1" applyAlignment="1">
      <alignment wrapText="1"/>
    </xf>
    <xf numFmtId="44" fontId="26" fillId="0" borderId="38" xfId="0" applyNumberFormat="1" applyFont="1" applyBorder="1" applyAlignment="1">
      <alignment wrapText="1"/>
    </xf>
    <xf numFmtId="44" fontId="18" fillId="0" borderId="44" xfId="0" applyNumberFormat="1" applyFont="1" applyBorder="1" applyAlignment="1">
      <alignment horizontal="center"/>
    </xf>
    <xf numFmtId="44" fontId="18" fillId="0" borderId="38" xfId="0" applyNumberFormat="1" applyFont="1" applyBorder="1" applyAlignment="1">
      <alignment horizontal="center"/>
    </xf>
    <xf numFmtId="44" fontId="18" fillId="0" borderId="45" xfId="0" applyNumberFormat="1" applyFont="1" applyBorder="1" applyAlignment="1">
      <alignment horizontal="center"/>
    </xf>
    <xf numFmtId="44" fontId="18" fillId="0" borderId="53" xfId="0" applyNumberFormat="1" applyFont="1" applyBorder="1" applyAlignment="1">
      <alignment horizontal="center"/>
    </xf>
    <xf numFmtId="44" fontId="18" fillId="0" borderId="34" xfId="0" applyNumberFormat="1" applyFont="1" applyBorder="1" applyAlignment="1">
      <alignment horizontal="center"/>
    </xf>
    <xf numFmtId="0" fontId="21" fillId="20" borderId="59" xfId="0" applyFont="1" applyFill="1" applyBorder="1" applyAlignment="1">
      <alignment horizontal="center" vertical="center"/>
    </xf>
    <xf numFmtId="0" fontId="21" fillId="20" borderId="1" xfId="0" applyFont="1" applyFill="1" applyBorder="1" applyAlignment="1">
      <alignment horizontal="center" vertical="center"/>
    </xf>
    <xf numFmtId="44" fontId="12" fillId="25" borderId="2" xfId="2" applyFont="1" applyFill="1" applyBorder="1" applyAlignment="1">
      <alignment vertical="center" wrapText="1"/>
    </xf>
    <xf numFmtId="44" fontId="27" fillId="24" borderId="32" xfId="2" applyFont="1" applyFill="1" applyBorder="1" applyAlignment="1">
      <alignment vertical="center" wrapText="1"/>
    </xf>
    <xf numFmtId="44" fontId="27" fillId="24" borderId="34" xfId="2" applyFont="1" applyFill="1" applyBorder="1" applyAlignment="1">
      <alignment vertical="center" wrapText="1"/>
    </xf>
    <xf numFmtId="44" fontId="27" fillId="24" borderId="42" xfId="2" applyFont="1" applyFill="1" applyBorder="1" applyAlignment="1">
      <alignment vertical="center" wrapText="1"/>
    </xf>
    <xf numFmtId="44" fontId="27" fillId="25" borderId="10" xfId="2" applyFont="1" applyFill="1" applyBorder="1" applyAlignment="1">
      <alignment vertical="center" wrapText="1"/>
    </xf>
    <xf numFmtId="44" fontId="27" fillId="24" borderId="125" xfId="2" applyFont="1" applyFill="1" applyBorder="1" applyAlignment="1">
      <alignment vertical="center" wrapText="1"/>
    </xf>
    <xf numFmtId="44" fontId="27" fillId="25" borderId="38" xfId="2" applyFont="1" applyFill="1" applyBorder="1" applyAlignment="1">
      <alignment vertical="center" wrapText="1"/>
    </xf>
    <xf numFmtId="44" fontId="27" fillId="25" borderId="55" xfId="2" applyFont="1" applyFill="1" applyBorder="1" applyAlignment="1">
      <alignment vertical="center" wrapText="1"/>
    </xf>
    <xf numFmtId="44" fontId="27" fillId="25" borderId="104" xfId="2" applyFont="1" applyFill="1" applyBorder="1" applyAlignment="1">
      <alignment vertical="center" wrapText="1"/>
    </xf>
    <xf numFmtId="44" fontId="12" fillId="24" borderId="129" xfId="2" applyFont="1" applyFill="1" applyBorder="1" applyAlignment="1">
      <alignment horizontal="left" vertical="center" wrapText="1"/>
    </xf>
    <xf numFmtId="44" fontId="2" fillId="0" borderId="0" xfId="0" applyNumberFormat="1" applyFont="1"/>
    <xf numFmtId="44" fontId="2" fillId="0" borderId="58" xfId="0" applyNumberFormat="1" applyFont="1" applyBorder="1"/>
    <xf numFmtId="9" fontId="2" fillId="0" borderId="41" xfId="3" applyFont="1" applyFill="1" applyBorder="1" applyAlignment="1">
      <alignment horizontal="center"/>
    </xf>
    <xf numFmtId="9" fontId="2" fillId="19" borderId="28" xfId="3" applyFont="1" applyFill="1" applyBorder="1" applyAlignment="1">
      <alignment horizontal="center"/>
    </xf>
    <xf numFmtId="9" fontId="2" fillId="0" borderId="28" xfId="3" applyFont="1" applyFill="1" applyBorder="1" applyAlignment="1">
      <alignment horizontal="center"/>
    </xf>
    <xf numFmtId="44" fontId="2" fillId="0" borderId="0" xfId="2" applyFont="1"/>
    <xf numFmtId="0" fontId="2" fillId="2" borderId="0" xfId="0" applyFont="1" applyFill="1" applyAlignment="1">
      <alignment horizontal="center"/>
    </xf>
    <xf numFmtId="44" fontId="12" fillId="26" borderId="0" xfId="1" applyNumberFormat="1" applyFont="1" applyFill="1" applyBorder="1" applyAlignment="1">
      <alignment horizontal="left"/>
    </xf>
    <xf numFmtId="44" fontId="27" fillId="24" borderId="0" xfId="1" applyNumberFormat="1" applyFont="1" applyFill="1" applyBorder="1" applyAlignment="1">
      <alignment horizontal="left"/>
    </xf>
    <xf numFmtId="44" fontId="27" fillId="24" borderId="130" xfId="1" applyNumberFormat="1" applyFont="1" applyFill="1" applyBorder="1"/>
    <xf numFmtId="44" fontId="12" fillId="24" borderId="133" xfId="1" applyNumberFormat="1" applyFont="1" applyFill="1" applyBorder="1"/>
    <xf numFmtId="44" fontId="12" fillId="24" borderId="41" xfId="1" applyNumberFormat="1" applyFont="1" applyFill="1" applyBorder="1"/>
    <xf numFmtId="44" fontId="12" fillId="24" borderId="1" xfId="1" applyNumberFormat="1" applyFont="1" applyFill="1" applyBorder="1"/>
    <xf numFmtId="44" fontId="12" fillId="24" borderId="58" xfId="1" applyNumberFormat="1" applyFont="1" applyFill="1" applyBorder="1"/>
    <xf numFmtId="44" fontId="2" fillId="19" borderId="131" xfId="0" applyNumberFormat="1" applyFont="1" applyFill="1" applyBorder="1"/>
    <xf numFmtId="44" fontId="2" fillId="20" borderId="28" xfId="1" applyNumberFormat="1" applyFont="1" applyFill="1" applyBorder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44" fontId="12" fillId="28" borderId="31" xfId="0" applyNumberFormat="1" applyFont="1" applyFill="1" applyBorder="1" applyAlignment="1">
      <alignment horizontal="center" wrapText="1"/>
    </xf>
    <xf numFmtId="44" fontId="29" fillId="24" borderId="31" xfId="0" applyNumberFormat="1" applyFont="1" applyFill="1" applyBorder="1" applyAlignment="1">
      <alignment horizontal="center"/>
    </xf>
    <xf numFmtId="44" fontId="29" fillId="28" borderId="31" xfId="0" applyNumberFormat="1" applyFont="1" applyFill="1" applyBorder="1" applyAlignment="1">
      <alignment horizontal="center"/>
    </xf>
    <xf numFmtId="44" fontId="27" fillId="28" borderId="53" xfId="0" applyNumberFormat="1" applyFont="1" applyFill="1" applyBorder="1" applyAlignment="1">
      <alignment horizontal="center"/>
    </xf>
    <xf numFmtId="44" fontId="16" fillId="27" borderId="31" xfId="0" applyNumberFormat="1" applyFont="1" applyFill="1" applyBorder="1" applyAlignment="1">
      <alignment horizontal="center"/>
    </xf>
    <xf numFmtId="44" fontId="27" fillId="22" borderId="31" xfId="0" applyNumberFormat="1" applyFont="1" applyFill="1" applyBorder="1" applyAlignment="1">
      <alignment horizontal="center"/>
    </xf>
    <xf numFmtId="44" fontId="2" fillId="22" borderId="94" xfId="0" applyNumberFormat="1" applyFont="1" applyFill="1" applyBorder="1" applyAlignment="1">
      <alignment horizontal="center"/>
    </xf>
    <xf numFmtId="44" fontId="27" fillId="0" borderId="0" xfId="0" applyNumberFormat="1" applyFont="1" applyAlignment="1">
      <alignment horizontal="center"/>
    </xf>
    <xf numFmtId="44" fontId="14" fillId="14" borderId="34" xfId="2" applyFont="1" applyFill="1" applyBorder="1" applyAlignment="1">
      <alignment vertical="center" wrapText="1"/>
    </xf>
    <xf numFmtId="0" fontId="1" fillId="0" borderId="0" xfId="0" applyFont="1"/>
    <xf numFmtId="17" fontId="9" fillId="3" borderId="2" xfId="0" quotePrefix="1" applyNumberFormat="1" applyFont="1" applyFill="1" applyBorder="1" applyAlignment="1">
      <alignment horizontal="center"/>
    </xf>
    <xf numFmtId="17" fontId="9" fillId="3" borderId="3" xfId="0" applyNumberFormat="1" applyFont="1" applyFill="1" applyBorder="1" applyAlignment="1">
      <alignment horizontal="center"/>
    </xf>
    <xf numFmtId="17" fontId="9" fillId="3" borderId="4" xfId="0" applyNumberFormat="1" applyFont="1" applyFill="1" applyBorder="1" applyAlignment="1">
      <alignment horizontal="center"/>
    </xf>
    <xf numFmtId="17" fontId="9" fillId="2" borderId="2" xfId="0" quotePrefix="1" applyNumberFormat="1" applyFont="1" applyFill="1" applyBorder="1" applyAlignment="1">
      <alignment horizontal="center"/>
    </xf>
    <xf numFmtId="17" fontId="9" fillId="2" borderId="3" xfId="0" applyNumberFormat="1" applyFont="1" applyFill="1" applyBorder="1" applyAlignment="1">
      <alignment horizontal="center"/>
    </xf>
    <xf numFmtId="17" fontId="9" fillId="2" borderId="4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7" fontId="9" fillId="3" borderId="2" xfId="0" applyNumberFormat="1" applyFont="1" applyFill="1" applyBorder="1" applyAlignment="1">
      <alignment horizontal="center"/>
    </xf>
    <xf numFmtId="17" fontId="9" fillId="2" borderId="2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2" fillId="24" borderId="5" xfId="0" applyFont="1" applyFill="1" applyBorder="1" applyAlignment="1">
      <alignment horizontal="center" vertical="center" wrapText="1"/>
    </xf>
    <xf numFmtId="0" fontId="12" fillId="24" borderId="37" xfId="0" applyFont="1" applyFill="1" applyBorder="1" applyAlignment="1">
      <alignment horizontal="center" vertical="center" wrapText="1"/>
    </xf>
    <xf numFmtId="0" fontId="12" fillId="24" borderId="13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6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17" fontId="11" fillId="7" borderId="7" xfId="0" applyNumberFormat="1" applyFont="1" applyFill="1" applyBorder="1" applyAlignment="1">
      <alignment horizontal="center" vertical="center" wrapText="1"/>
    </xf>
    <xf numFmtId="17" fontId="11" fillId="7" borderId="14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17" fontId="9" fillId="2" borderId="6" xfId="0" applyNumberFormat="1" applyFont="1" applyFill="1" applyBorder="1" applyAlignment="1">
      <alignment horizontal="center"/>
    </xf>
    <xf numFmtId="17" fontId="9" fillId="2" borderId="95" xfId="0" applyNumberFormat="1" applyFont="1" applyFill="1" applyBorder="1" applyAlignment="1">
      <alignment horizontal="center"/>
    </xf>
    <xf numFmtId="17" fontId="9" fillId="2" borderId="12" xfId="0" applyNumberFormat="1" applyFont="1" applyFill="1" applyBorder="1" applyAlignment="1">
      <alignment horizontal="center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6" xfId="0" applyFont="1" applyFill="1" applyBorder="1" applyAlignment="1">
      <alignment horizontal="center" vertical="center" wrapText="1"/>
    </xf>
    <xf numFmtId="9" fontId="6" fillId="0" borderId="45" xfId="3" applyFont="1" applyFill="1" applyBorder="1" applyAlignment="1">
      <alignment horizontal="center"/>
    </xf>
    <xf numFmtId="9" fontId="6" fillId="0" borderId="41" xfId="3" applyFont="1" applyFill="1" applyBorder="1" applyAlignment="1">
      <alignment horizontal="center"/>
    </xf>
    <xf numFmtId="9" fontId="6" fillId="0" borderId="44" xfId="3" applyFont="1" applyFill="1" applyBorder="1" applyAlignment="1">
      <alignment horizontal="center"/>
    </xf>
    <xf numFmtId="9" fontId="6" fillId="0" borderId="45" xfId="3" applyFont="1" applyBorder="1" applyAlignment="1">
      <alignment horizontal="center"/>
    </xf>
    <xf numFmtId="9" fontId="6" fillId="0" borderId="41" xfId="3" applyFont="1" applyBorder="1" applyAlignment="1">
      <alignment horizontal="center"/>
    </xf>
    <xf numFmtId="9" fontId="6" fillId="0" borderId="44" xfId="3" applyFont="1" applyBorder="1" applyAlignment="1">
      <alignment horizontal="center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7" xfId="0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center" vertical="center" wrapText="1"/>
    </xf>
    <xf numFmtId="17" fontId="11" fillId="7" borderId="11" xfId="0" applyNumberFormat="1" applyFont="1" applyFill="1" applyBorder="1" applyAlignment="1">
      <alignment horizontal="center" vertical="center" wrapText="1"/>
    </xf>
    <xf numFmtId="17" fontId="11" fillId="7" borderId="18" xfId="0" applyNumberFormat="1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9" fontId="6" fillId="19" borderId="30" xfId="3" applyFont="1" applyFill="1" applyBorder="1" applyAlignment="1">
      <alignment horizontal="center"/>
    </xf>
    <xf numFmtId="9" fontId="6" fillId="19" borderId="28" xfId="3" applyFont="1" applyFill="1" applyBorder="1" applyAlignment="1">
      <alignment horizontal="center"/>
    </xf>
    <xf numFmtId="9" fontId="6" fillId="19" borderId="29" xfId="3" applyFont="1" applyFill="1" applyBorder="1" applyAlignment="1">
      <alignment horizontal="center"/>
    </xf>
    <xf numFmtId="9" fontId="6" fillId="0" borderId="30" xfId="3" applyFont="1" applyFill="1" applyBorder="1" applyAlignment="1">
      <alignment horizontal="center"/>
    </xf>
    <xf numFmtId="9" fontId="6" fillId="0" borderId="28" xfId="3" applyFont="1" applyFill="1" applyBorder="1" applyAlignment="1">
      <alignment horizontal="center"/>
    </xf>
    <xf numFmtId="9" fontId="6" fillId="0" borderId="29" xfId="3" applyFont="1" applyFill="1" applyBorder="1" applyAlignment="1">
      <alignment horizontal="center"/>
    </xf>
    <xf numFmtId="9" fontId="6" fillId="0" borderId="55" xfId="3" applyFont="1" applyBorder="1" applyAlignment="1">
      <alignment horizontal="center"/>
    </xf>
    <xf numFmtId="17" fontId="21" fillId="24" borderId="96" xfId="0" applyNumberFormat="1" applyFont="1" applyFill="1" applyBorder="1" applyAlignment="1">
      <alignment horizontal="center"/>
    </xf>
    <xf numFmtId="17" fontId="21" fillId="24" borderId="97" xfId="0" applyNumberFormat="1" applyFont="1" applyFill="1" applyBorder="1" applyAlignment="1">
      <alignment horizontal="center"/>
    </xf>
    <xf numFmtId="44" fontId="27" fillId="24" borderId="98" xfId="1" applyNumberFormat="1" applyFont="1" applyFill="1" applyBorder="1" applyAlignment="1">
      <alignment horizontal="center" vertical="center" wrapText="1"/>
    </xf>
    <xf numFmtId="44" fontId="27" fillId="24" borderId="99" xfId="1" applyNumberFormat="1" applyFont="1" applyFill="1" applyBorder="1" applyAlignment="1">
      <alignment horizontal="center" vertical="center" wrapText="1"/>
    </xf>
    <xf numFmtId="44" fontId="27" fillId="24" borderId="132" xfId="1" applyNumberFormat="1" applyFont="1" applyFill="1" applyBorder="1" applyAlignment="1">
      <alignment horizontal="center" vertical="center" wrapText="1"/>
    </xf>
    <xf numFmtId="17" fontId="21" fillId="20" borderId="59" xfId="0" quotePrefix="1" applyNumberFormat="1" applyFont="1" applyFill="1" applyBorder="1" applyAlignment="1">
      <alignment horizontal="center"/>
    </xf>
    <xf numFmtId="0" fontId="21" fillId="20" borderId="59" xfId="0" applyFont="1" applyFill="1" applyBorder="1" applyAlignment="1">
      <alignment horizontal="center"/>
    </xf>
    <xf numFmtId="0" fontId="21" fillId="20" borderId="60" xfId="0" applyFont="1" applyFill="1" applyBorder="1" applyAlignment="1">
      <alignment horizontal="center"/>
    </xf>
    <xf numFmtId="0" fontId="21" fillId="20" borderId="1" xfId="0" applyFont="1" applyFill="1" applyBorder="1" applyAlignment="1">
      <alignment horizontal="center"/>
    </xf>
    <xf numFmtId="0" fontId="21" fillId="20" borderId="61" xfId="0" applyFont="1" applyFill="1" applyBorder="1" applyAlignment="1">
      <alignment horizontal="center"/>
    </xf>
    <xf numFmtId="17" fontId="21" fillId="20" borderId="59" xfId="0" quotePrefix="1" applyNumberFormat="1" applyFont="1" applyFill="1" applyBorder="1" applyAlignment="1">
      <alignment horizontal="center" vertical="center"/>
    </xf>
    <xf numFmtId="0" fontId="21" fillId="20" borderId="59" xfId="0" applyFont="1" applyFill="1" applyBorder="1" applyAlignment="1">
      <alignment horizontal="center" vertical="center"/>
    </xf>
    <xf numFmtId="0" fontId="21" fillId="20" borderId="60" xfId="0" applyFont="1" applyFill="1" applyBorder="1" applyAlignment="1">
      <alignment horizontal="center" vertical="center"/>
    </xf>
    <xf numFmtId="0" fontId="21" fillId="20" borderId="1" xfId="0" applyFont="1" applyFill="1" applyBorder="1" applyAlignment="1">
      <alignment horizontal="center" vertical="center"/>
    </xf>
    <xf numFmtId="0" fontId="21" fillId="20" borderId="61" xfId="0" applyFont="1" applyFill="1" applyBorder="1" applyAlignment="1">
      <alignment horizontal="center" vertical="center"/>
    </xf>
    <xf numFmtId="17" fontId="21" fillId="20" borderId="59" xfId="0" applyNumberFormat="1" applyFont="1" applyFill="1" applyBorder="1" applyAlignment="1">
      <alignment horizontal="center"/>
    </xf>
    <xf numFmtId="17" fontId="21" fillId="20" borderId="60" xfId="0" applyNumberFormat="1" applyFont="1" applyFill="1" applyBorder="1" applyAlignment="1">
      <alignment horizontal="center"/>
    </xf>
    <xf numFmtId="17" fontId="21" fillId="20" borderId="1" xfId="0" applyNumberFormat="1" applyFont="1" applyFill="1" applyBorder="1" applyAlignment="1">
      <alignment horizontal="center"/>
    </xf>
    <xf numFmtId="17" fontId="21" fillId="20" borderId="61" xfId="0" applyNumberFormat="1" applyFont="1" applyFill="1" applyBorder="1" applyAlignment="1">
      <alignment horizontal="center"/>
    </xf>
    <xf numFmtId="44" fontId="6" fillId="0" borderId="120" xfId="0" applyNumberFormat="1" applyFont="1" applyBorder="1" applyAlignment="1">
      <alignment horizontal="center" vertical="center" wrapText="1"/>
    </xf>
    <xf numFmtId="44" fontId="6" fillId="0" borderId="121" xfId="0" applyNumberFormat="1" applyFont="1" applyBorder="1" applyAlignment="1">
      <alignment horizontal="center" vertical="center" wrapText="1"/>
    </xf>
    <xf numFmtId="44" fontId="6" fillId="0" borderId="123" xfId="0" applyNumberFormat="1" applyFont="1" applyBorder="1" applyAlignment="1">
      <alignment horizontal="center" vertical="center" wrapText="1"/>
    </xf>
    <xf numFmtId="44" fontId="6" fillId="16" borderId="119" xfId="1" applyNumberFormat="1" applyFont="1" applyFill="1" applyBorder="1" applyAlignment="1">
      <alignment horizontal="center" vertical="center" wrapText="1"/>
    </xf>
    <xf numFmtId="44" fontId="6" fillId="16" borderId="67" xfId="1" applyNumberFormat="1" applyFont="1" applyFill="1" applyBorder="1" applyAlignment="1">
      <alignment horizontal="center" vertical="center" wrapText="1"/>
    </xf>
    <xf numFmtId="44" fontId="6" fillId="16" borderId="122" xfId="1" applyNumberFormat="1" applyFont="1" applyFill="1" applyBorder="1" applyAlignment="1">
      <alignment horizontal="center" vertical="center" wrapText="1"/>
    </xf>
    <xf numFmtId="44" fontId="6" fillId="0" borderId="62" xfId="0" applyNumberFormat="1" applyFont="1" applyBorder="1" applyAlignment="1">
      <alignment horizontal="center" vertical="center" wrapText="1"/>
    </xf>
    <xf numFmtId="44" fontId="6" fillId="0" borderId="65" xfId="0" applyNumberFormat="1" applyFont="1" applyBorder="1" applyAlignment="1">
      <alignment horizontal="center" vertical="center" wrapText="1"/>
    </xf>
    <xf numFmtId="44" fontId="6" fillId="0" borderId="118" xfId="0" applyNumberFormat="1" applyFont="1" applyBorder="1" applyAlignment="1">
      <alignment horizontal="center" vertical="center" wrapText="1"/>
    </xf>
    <xf numFmtId="44" fontId="6" fillId="2" borderId="35" xfId="0" applyNumberFormat="1" applyFont="1" applyFill="1" applyBorder="1" applyAlignment="1">
      <alignment horizontal="center" vertical="center" wrapText="1"/>
    </xf>
    <xf numFmtId="44" fontId="6" fillId="2" borderId="55" xfId="0" applyNumberFormat="1" applyFont="1" applyFill="1" applyBorder="1" applyAlignment="1">
      <alignment horizontal="center" vertical="center" wrapText="1"/>
    </xf>
    <xf numFmtId="44" fontId="6" fillId="2" borderId="104" xfId="0" applyNumberFormat="1" applyFont="1" applyFill="1" applyBorder="1" applyAlignment="1">
      <alignment horizontal="center" vertical="center" wrapText="1"/>
    </xf>
    <xf numFmtId="0" fontId="21" fillId="20" borderId="96" xfId="0" applyFont="1" applyFill="1" applyBorder="1" applyAlignment="1">
      <alignment horizontal="center"/>
    </xf>
    <xf numFmtId="0" fontId="21" fillId="20" borderId="97" xfId="0" applyFont="1" applyFill="1" applyBorder="1" applyAlignment="1">
      <alignment horizontal="center"/>
    </xf>
    <xf numFmtId="0" fontId="6" fillId="21" borderId="115" xfId="0" applyFont="1" applyFill="1" applyBorder="1" applyAlignment="1">
      <alignment horizontal="center" vertical="center" wrapText="1"/>
    </xf>
    <xf numFmtId="16" fontId="6" fillId="0" borderId="62" xfId="0" quotePrefix="1" applyNumberFormat="1" applyFont="1" applyBorder="1" applyAlignment="1">
      <alignment horizontal="center" vertical="center" wrapText="1"/>
    </xf>
    <xf numFmtId="44" fontId="6" fillId="2" borderId="11" xfId="0" applyNumberFormat="1" applyFont="1" applyFill="1" applyBorder="1" applyAlignment="1">
      <alignment horizontal="center" vertical="center" wrapText="1"/>
    </xf>
    <xf numFmtId="44" fontId="6" fillId="2" borderId="66" xfId="0" applyNumberFormat="1" applyFont="1" applyFill="1" applyBorder="1" applyAlignment="1">
      <alignment horizontal="center" vertical="center" wrapText="1"/>
    </xf>
    <xf numFmtId="44" fontId="6" fillId="2" borderId="18" xfId="0" applyNumberFormat="1" applyFont="1" applyFill="1" applyBorder="1" applyAlignment="1">
      <alignment horizontal="center" vertical="center" wrapText="1"/>
    </xf>
    <xf numFmtId="44" fontId="6" fillId="16" borderId="49" xfId="1" applyNumberFormat="1" applyFont="1" applyFill="1" applyBorder="1" applyAlignment="1">
      <alignment horizontal="center" vertical="center" wrapText="1"/>
    </xf>
    <xf numFmtId="44" fontId="6" fillId="16" borderId="30" xfId="1" applyNumberFormat="1" applyFont="1" applyFill="1" applyBorder="1" applyAlignment="1">
      <alignment horizontal="center" vertical="center" wrapText="1"/>
    </xf>
    <xf numFmtId="44" fontId="6" fillId="16" borderId="105" xfId="1" applyNumberFormat="1" applyFont="1" applyFill="1" applyBorder="1" applyAlignment="1">
      <alignment horizontal="center" vertical="center" wrapText="1"/>
    </xf>
    <xf numFmtId="44" fontId="6" fillId="0" borderId="27" xfId="0" applyNumberFormat="1" applyFont="1" applyBorder="1" applyAlignment="1">
      <alignment horizontal="center" vertical="center" wrapText="1"/>
    </xf>
    <xf numFmtId="44" fontId="6" fillId="0" borderId="32" xfId="0" applyNumberFormat="1" applyFont="1" applyBorder="1" applyAlignment="1">
      <alignment horizontal="center" vertical="center" wrapText="1"/>
    </xf>
    <xf numFmtId="44" fontId="6" fillId="0" borderId="43" xfId="0" applyNumberFormat="1" applyFont="1" applyBorder="1" applyAlignment="1">
      <alignment horizontal="center" vertical="center" wrapText="1"/>
    </xf>
    <xf numFmtId="44" fontId="6" fillId="2" borderId="50" xfId="0" applyNumberFormat="1" applyFont="1" applyFill="1" applyBorder="1" applyAlignment="1">
      <alignment horizontal="center" vertical="center" wrapText="1"/>
    </xf>
    <xf numFmtId="44" fontId="6" fillId="2" borderId="29" xfId="0" applyNumberFormat="1" applyFont="1" applyFill="1" applyBorder="1" applyAlignment="1">
      <alignment horizontal="center" vertical="center" wrapText="1"/>
    </xf>
    <xf numFmtId="44" fontId="6" fillId="2" borderId="94" xfId="0" applyNumberFormat="1" applyFont="1" applyFill="1" applyBorder="1" applyAlignment="1">
      <alignment horizontal="center" vertical="center" wrapText="1"/>
    </xf>
    <xf numFmtId="44" fontId="4" fillId="21" borderId="4" xfId="1" applyNumberFormat="1" applyFont="1" applyFill="1" applyBorder="1" applyAlignment="1">
      <alignment horizontal="center" vertical="center" wrapText="1"/>
    </xf>
    <xf numFmtId="44" fontId="6" fillId="21" borderId="4" xfId="1" applyNumberFormat="1" applyFont="1" applyFill="1" applyBorder="1" applyAlignment="1">
      <alignment horizontal="center" vertical="center" wrapText="1"/>
    </xf>
    <xf numFmtId="44" fontId="6" fillId="9" borderId="98" xfId="1" applyNumberFormat="1" applyFont="1" applyFill="1" applyBorder="1" applyAlignment="1">
      <alignment horizontal="center" vertical="center" wrapText="1"/>
    </xf>
    <xf numFmtId="44" fontId="6" fillId="9" borderId="99" xfId="1" applyNumberFormat="1" applyFont="1" applyFill="1" applyBorder="1" applyAlignment="1">
      <alignment horizontal="center" vertical="center" wrapText="1"/>
    </xf>
    <xf numFmtId="44" fontId="6" fillId="9" borderId="124" xfId="1" applyNumberFormat="1" applyFont="1" applyFill="1" applyBorder="1" applyAlignment="1">
      <alignment horizontal="center" vertical="center" wrapText="1"/>
    </xf>
    <xf numFmtId="44" fontId="6" fillId="10" borderId="119" xfId="1" applyNumberFormat="1" applyFont="1" applyFill="1" applyBorder="1" applyAlignment="1">
      <alignment horizontal="center" vertical="center" wrapText="1"/>
    </xf>
    <xf numFmtId="44" fontId="6" fillId="10" borderId="67" xfId="1" applyNumberFormat="1" applyFont="1" applyFill="1" applyBorder="1" applyAlignment="1">
      <alignment horizontal="center" vertical="center" wrapText="1"/>
    </xf>
    <xf numFmtId="44" fontId="6" fillId="10" borderId="122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21" borderId="90" xfId="0" applyFont="1" applyFill="1" applyBorder="1" applyAlignment="1">
      <alignment horizontal="right"/>
    </xf>
    <xf numFmtId="0" fontId="10" fillId="21" borderId="58" xfId="0" applyFont="1" applyFill="1" applyBorder="1" applyAlignment="1">
      <alignment horizontal="right"/>
    </xf>
    <xf numFmtId="44" fontId="10" fillId="5" borderId="2" xfId="0" applyNumberFormat="1" applyFont="1" applyFill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44" fontId="10" fillId="5" borderId="4" xfId="0" applyNumberFormat="1" applyFont="1" applyFill="1" applyBorder="1" applyAlignment="1">
      <alignment horizontal="center" vertical="center" wrapText="1"/>
    </xf>
    <xf numFmtId="44" fontId="10" fillId="3" borderId="50" xfId="0" quotePrefix="1" applyNumberFormat="1" applyFont="1" applyFill="1" applyBorder="1" applyAlignment="1">
      <alignment horizontal="center"/>
    </xf>
    <xf numFmtId="44" fontId="10" fillId="3" borderId="35" xfId="0" applyNumberFormat="1" applyFont="1" applyFill="1" applyBorder="1" applyAlignment="1">
      <alignment horizontal="center"/>
    </xf>
    <xf numFmtId="44" fontId="10" fillId="3" borderId="49" xfId="0" applyNumberFormat="1" applyFont="1" applyFill="1" applyBorder="1" applyAlignment="1">
      <alignment horizontal="center"/>
    </xf>
    <xf numFmtId="44" fontId="10" fillId="3" borderId="51" xfId="0" applyNumberFormat="1" applyFont="1" applyFill="1" applyBorder="1" applyAlignment="1">
      <alignment horizontal="center"/>
    </xf>
    <xf numFmtId="44" fontId="10" fillId="2" borderId="27" xfId="0" quotePrefix="1" applyNumberFormat="1" applyFont="1" applyFill="1" applyBorder="1" applyAlignment="1">
      <alignment horizontal="center"/>
    </xf>
    <xf numFmtId="44" fontId="10" fillId="2" borderId="35" xfId="0" applyNumberFormat="1" applyFont="1" applyFill="1" applyBorder="1" applyAlignment="1">
      <alignment horizontal="center"/>
    </xf>
    <xf numFmtId="44" fontId="10" fillId="2" borderId="49" xfId="0" applyNumberFormat="1" applyFont="1" applyFill="1" applyBorder="1" applyAlignment="1">
      <alignment horizontal="center"/>
    </xf>
    <xf numFmtId="44" fontId="10" fillId="2" borderId="51" xfId="0" applyNumberFormat="1" applyFont="1" applyFill="1" applyBorder="1" applyAlignment="1">
      <alignment horizontal="center"/>
    </xf>
    <xf numFmtId="44" fontId="10" fillId="3" borderId="27" xfId="0" quotePrefix="1" applyNumberFormat="1" applyFont="1" applyFill="1" applyBorder="1" applyAlignment="1">
      <alignment horizontal="center"/>
    </xf>
    <xf numFmtId="0" fontId="12" fillId="24" borderId="47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49" fontId="9" fillId="0" borderId="0" xfId="0" applyNumberFormat="1" applyFont="1" applyAlignment="1">
      <alignment horizontal="center" wrapText="1"/>
    </xf>
    <xf numFmtId="49" fontId="8" fillId="0" borderId="0" xfId="0" applyNumberFormat="1" applyFont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28" xfId="0" applyFont="1" applyBorder="1" applyAlignment="1">
      <alignment horizontal="center" wrapText="1"/>
    </xf>
    <xf numFmtId="0" fontId="17" fillId="0" borderId="29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58270</xdr:rowOff>
    </xdr:from>
    <xdr:to>
      <xdr:col>0</xdr:col>
      <xdr:colOff>4476750</xdr:colOff>
      <xdr:row>4</xdr:row>
      <xdr:rowOff>56204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67A9AC-549B-4908-8A55-360FC91CB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58270"/>
          <a:ext cx="4252634" cy="750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2789704</xdr:colOff>
      <xdr:row>4</xdr:row>
      <xdr:rowOff>55084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23A90F-279D-4666-BDC7-852667F71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52109</xdr:colOff>
      <xdr:row>4</xdr:row>
      <xdr:rowOff>83659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00C3E8-F1DA-4573-B30F-E15382B10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2634" cy="75040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57150</xdr:rowOff>
    </xdr:from>
    <xdr:to>
      <xdr:col>1</xdr:col>
      <xdr:colOff>52109</xdr:colOff>
      <xdr:row>4</xdr:row>
      <xdr:rowOff>83659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E60116-4163-4E23-890F-E58CF01F7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2634" cy="7504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137269</xdr:colOff>
      <xdr:row>4</xdr:row>
      <xdr:rowOff>94304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7E0C00-C31E-49F1-926C-68CFF4BE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7778F-242B-4633-9C9D-2C9528B7B998}">
  <dimension ref="A2:BK58"/>
  <sheetViews>
    <sheetView tabSelected="1" zoomScaleNormal="100" zoomScaleSheetLayoutView="100" workbookViewId="0">
      <pane xSplit="1" topLeftCell="Y1" activePane="topRight" state="frozen"/>
      <selection pane="topRight" activeCell="AL21" sqref="AL21"/>
    </sheetView>
  </sheetViews>
  <sheetFormatPr defaultColWidth="50.33203125" defaultRowHeight="13.8" x14ac:dyDescent="0.25"/>
  <cols>
    <col min="1" max="1" width="68.5546875" style="1" customWidth="1"/>
    <col min="2" max="6" width="20.6640625" style="2" customWidth="1"/>
    <col min="7" max="8" width="17.6640625" style="1" customWidth="1"/>
    <col min="9" max="9" width="1.88671875" style="1" customWidth="1"/>
    <col min="10" max="10" width="17.6640625" style="1" hidden="1" customWidth="1"/>
    <col min="11" max="12" width="17.6640625" style="1" customWidth="1"/>
    <col min="13" max="13" width="1.88671875" style="1" bestFit="1" customWidth="1"/>
    <col min="14" max="14" width="17.6640625" style="1" hidden="1" customWidth="1"/>
    <col min="15" max="16" width="17.6640625" style="1" customWidth="1"/>
    <col min="17" max="17" width="1.88671875" style="1" customWidth="1"/>
    <col min="18" max="18" width="17.6640625" style="1" hidden="1" customWidth="1"/>
    <col min="19" max="19" width="17.6640625" style="329" customWidth="1"/>
    <col min="20" max="21" width="17.6640625" style="1" customWidth="1"/>
    <col min="22" max="22" width="1.88671875" style="1" customWidth="1"/>
    <col min="23" max="23" width="17.6640625" style="1" hidden="1" customWidth="1"/>
    <col min="24" max="25" width="17.6640625" style="1" customWidth="1"/>
    <col min="26" max="26" width="1.88671875" style="3" customWidth="1"/>
    <col min="27" max="27" width="17.6640625" style="1" hidden="1" customWidth="1"/>
    <col min="28" max="29" width="17.6640625" style="1" customWidth="1"/>
    <col min="30" max="30" width="1.88671875" style="3" customWidth="1"/>
    <col min="31" max="31" width="17.6640625" style="1" hidden="1" customWidth="1"/>
    <col min="32" max="32" width="18.5546875" style="329" customWidth="1"/>
    <col min="33" max="34" width="17.6640625" style="1" customWidth="1"/>
    <col min="35" max="35" width="1.88671875" style="3" customWidth="1"/>
    <col min="36" max="36" width="17.6640625" style="1" hidden="1" customWidth="1"/>
    <col min="37" max="38" width="17.6640625" style="1" customWidth="1"/>
    <col min="39" max="39" width="1.88671875" style="3" customWidth="1"/>
    <col min="40" max="40" width="17.6640625" style="1" hidden="1" customWidth="1"/>
    <col min="41" max="42" width="17.6640625" style="1" customWidth="1"/>
    <col min="43" max="43" width="1.88671875" style="3" customWidth="1"/>
    <col min="44" max="44" width="17.6640625" style="1" hidden="1" customWidth="1"/>
    <col min="45" max="46" width="17.6640625" style="1" customWidth="1"/>
    <col min="47" max="47" width="1.88671875" style="1" customWidth="1"/>
    <col min="48" max="48" width="17.6640625" style="1" hidden="1" customWidth="1"/>
    <col min="49" max="50" width="17.6640625" style="1" customWidth="1"/>
    <col min="51" max="51" width="1.88671875" style="1" customWidth="1"/>
    <col min="52" max="52" width="17.6640625" style="1" hidden="1" customWidth="1"/>
    <col min="53" max="53" width="17.6640625" style="1" customWidth="1"/>
    <col min="54" max="54" width="19.33203125" style="1" customWidth="1"/>
    <col min="55" max="55" width="1.88671875" style="1" customWidth="1"/>
    <col min="56" max="58" width="17.6640625" style="1" hidden="1" customWidth="1"/>
    <col min="59" max="60" width="19.5546875" style="2" bestFit="1" customWidth="1"/>
    <col min="61" max="61" width="18.33203125" style="2" hidden="1" customWidth="1"/>
    <col min="62" max="62" width="18.6640625" style="2" customWidth="1"/>
    <col min="63" max="63" width="17.6640625" style="2" customWidth="1"/>
    <col min="64" max="16384" width="50.33203125" style="1"/>
  </cols>
  <sheetData>
    <row r="2" spans="1:63" ht="15" x14ac:dyDescent="0.25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  <c r="AA2" s="4"/>
      <c r="AB2" s="4"/>
      <c r="AC2" s="4"/>
      <c r="AD2" s="6"/>
      <c r="AE2" s="4"/>
      <c r="AF2" s="4"/>
      <c r="AG2" s="4"/>
      <c r="AH2" s="4"/>
      <c r="AI2" s="6"/>
      <c r="AJ2" s="4"/>
      <c r="AK2" s="4"/>
      <c r="AL2" s="4"/>
      <c r="AM2" s="6"/>
      <c r="AN2" s="4"/>
      <c r="AO2" s="4"/>
      <c r="AP2" s="4"/>
      <c r="AQ2" s="6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5"/>
      <c r="BH2" s="5"/>
      <c r="BI2" s="5"/>
    </row>
    <row r="3" spans="1:63" ht="15.6" x14ac:dyDescent="0.3">
      <c r="A3" s="7"/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157"/>
      <c r="AA3" s="7"/>
      <c r="AB3" s="7"/>
      <c r="AC3" s="7"/>
      <c r="AD3" s="157"/>
      <c r="AE3" s="7"/>
      <c r="AF3" s="7"/>
      <c r="AG3" s="7"/>
      <c r="AH3" s="7"/>
      <c r="AI3" s="157"/>
      <c r="AJ3" s="7"/>
      <c r="AK3" s="7"/>
      <c r="AL3" s="7"/>
      <c r="AM3" s="157"/>
      <c r="AN3" s="7"/>
      <c r="AO3" s="7"/>
      <c r="AP3" s="7"/>
      <c r="AQ3" s="15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9"/>
      <c r="BH3" s="8"/>
      <c r="BI3" s="8"/>
    </row>
    <row r="4" spans="1:63" x14ac:dyDescent="0.25">
      <c r="BG4" s="10"/>
    </row>
    <row r="5" spans="1:63" x14ac:dyDescent="0.25">
      <c r="K5" s="11"/>
      <c r="N5" s="11"/>
      <c r="AP5" s="12"/>
      <c r="BG5" s="13"/>
    </row>
    <row r="6" spans="1:63" ht="15.6" x14ac:dyDescent="0.3">
      <c r="A6" s="156" t="s">
        <v>0</v>
      </c>
      <c r="E6" s="13"/>
      <c r="K6" s="14"/>
      <c r="N6" s="11"/>
      <c r="AC6" s="14"/>
      <c r="AE6" s="12"/>
      <c r="BG6" s="13"/>
    </row>
    <row r="7" spans="1:63" ht="15.6" x14ac:dyDescent="0.3">
      <c r="A7" s="157" t="s">
        <v>141</v>
      </c>
      <c r="D7" s="10"/>
      <c r="E7" s="13"/>
      <c r="F7" s="10"/>
      <c r="AG7" s="388" t="s">
        <v>209</v>
      </c>
    </row>
    <row r="8" spans="1:63" x14ac:dyDescent="0.25">
      <c r="A8" s="388" t="s">
        <v>210</v>
      </c>
      <c r="D8" s="10"/>
      <c r="E8" s="13"/>
    </row>
    <row r="9" spans="1:63" ht="14.4" thickBot="1" x14ac:dyDescent="0.3">
      <c r="D9" s="10"/>
    </row>
    <row r="10" spans="1:63" s="17" customFormat="1" ht="15.75" customHeight="1" thickBot="1" x14ac:dyDescent="0.35">
      <c r="A10" s="15"/>
      <c r="B10" s="412" t="s">
        <v>1</v>
      </c>
      <c r="C10" s="413"/>
      <c r="D10" s="413"/>
      <c r="E10" s="413"/>
      <c r="F10" s="414"/>
      <c r="G10" s="389" t="s">
        <v>142</v>
      </c>
      <c r="H10" s="390"/>
      <c r="I10" s="390"/>
      <c r="J10" s="390"/>
      <c r="K10" s="392" t="s">
        <v>143</v>
      </c>
      <c r="L10" s="399"/>
      <c r="M10" s="399"/>
      <c r="N10" s="400"/>
      <c r="O10" s="389" t="s">
        <v>144</v>
      </c>
      <c r="P10" s="390"/>
      <c r="Q10" s="390"/>
      <c r="R10" s="391"/>
      <c r="S10" s="401" t="s">
        <v>201</v>
      </c>
      <c r="T10" s="392" t="s">
        <v>145</v>
      </c>
      <c r="U10" s="393"/>
      <c r="V10" s="393"/>
      <c r="W10" s="394"/>
      <c r="X10" s="389" t="s">
        <v>146</v>
      </c>
      <c r="Y10" s="395"/>
      <c r="Z10" s="395"/>
      <c r="AA10" s="396"/>
      <c r="AB10" s="392" t="s">
        <v>147</v>
      </c>
      <c r="AC10" s="393"/>
      <c r="AD10" s="393"/>
      <c r="AE10" s="394"/>
      <c r="AF10" s="401" t="s">
        <v>201</v>
      </c>
      <c r="AG10" s="389" t="s">
        <v>148</v>
      </c>
      <c r="AH10" s="395"/>
      <c r="AI10" s="395"/>
      <c r="AJ10" s="396"/>
      <c r="AK10" s="392" t="s">
        <v>149</v>
      </c>
      <c r="AL10" s="399"/>
      <c r="AM10" s="399"/>
      <c r="AN10" s="400"/>
      <c r="AO10" s="389" t="s">
        <v>150</v>
      </c>
      <c r="AP10" s="390"/>
      <c r="AQ10" s="390"/>
      <c r="AR10" s="391"/>
      <c r="AS10" s="392" t="s">
        <v>151</v>
      </c>
      <c r="AT10" s="399"/>
      <c r="AU10" s="399"/>
      <c r="AV10" s="400"/>
      <c r="AW10" s="389" t="s">
        <v>152</v>
      </c>
      <c r="AX10" s="395"/>
      <c r="AY10" s="395"/>
      <c r="AZ10" s="396"/>
      <c r="BA10" s="392" t="s">
        <v>153</v>
      </c>
      <c r="BB10" s="393"/>
      <c r="BC10" s="393"/>
      <c r="BD10" s="394"/>
      <c r="BE10" s="397" t="s">
        <v>154</v>
      </c>
      <c r="BF10" s="391"/>
      <c r="BG10" s="398" t="s">
        <v>2</v>
      </c>
      <c r="BH10" s="393"/>
      <c r="BI10" s="394"/>
      <c r="BJ10" s="16"/>
      <c r="BK10" s="16"/>
    </row>
    <row r="11" spans="1:63" ht="15" customHeight="1" x14ac:dyDescent="0.25">
      <c r="A11" s="410" t="s">
        <v>168</v>
      </c>
      <c r="B11" s="160">
        <f>SUM(B14:B22)</f>
        <v>0</v>
      </c>
      <c r="C11" s="161">
        <f>SUM(C14:C22)</f>
        <v>0</v>
      </c>
      <c r="D11" s="160">
        <f>SUM(D14:D22)</f>
        <v>0</v>
      </c>
      <c r="E11" s="160">
        <f>SUM(E14:E22)</f>
        <v>43537734.321666665</v>
      </c>
      <c r="F11" s="160">
        <f>SUM(F14:F22)</f>
        <v>0</v>
      </c>
      <c r="G11" s="406" t="s">
        <v>7</v>
      </c>
      <c r="H11" s="408" t="s">
        <v>8</v>
      </c>
      <c r="I11" s="18"/>
      <c r="J11" s="404" t="s">
        <v>9</v>
      </c>
      <c r="K11" s="406" t="s">
        <v>7</v>
      </c>
      <c r="L11" s="408" t="s">
        <v>8</v>
      </c>
      <c r="M11" s="18"/>
      <c r="N11" s="404" t="s">
        <v>9</v>
      </c>
      <c r="O11" s="406" t="s">
        <v>7</v>
      </c>
      <c r="P11" s="408" t="s">
        <v>8</v>
      </c>
      <c r="Q11" s="18"/>
      <c r="R11" s="404" t="s">
        <v>9</v>
      </c>
      <c r="S11" s="402"/>
      <c r="T11" s="406" t="s">
        <v>7</v>
      </c>
      <c r="U11" s="408" t="s">
        <v>8</v>
      </c>
      <c r="V11" s="18"/>
      <c r="W11" s="404" t="s">
        <v>9</v>
      </c>
      <c r="X11" s="406" t="s">
        <v>7</v>
      </c>
      <c r="Y11" s="408" t="s">
        <v>8</v>
      </c>
      <c r="Z11" s="18"/>
      <c r="AA11" s="404" t="s">
        <v>9</v>
      </c>
      <c r="AB11" s="406" t="s">
        <v>7</v>
      </c>
      <c r="AC11" s="408" t="s">
        <v>8</v>
      </c>
      <c r="AD11" s="18"/>
      <c r="AE11" s="404" t="s">
        <v>9</v>
      </c>
      <c r="AF11" s="402"/>
      <c r="AG11" s="406" t="s">
        <v>7</v>
      </c>
      <c r="AH11" s="408" t="s">
        <v>8</v>
      </c>
      <c r="AI11" s="18"/>
      <c r="AJ11" s="404" t="s">
        <v>9</v>
      </c>
      <c r="AK11" s="406" t="s">
        <v>7</v>
      </c>
      <c r="AL11" s="408" t="s">
        <v>8</v>
      </c>
      <c r="AM11" s="18"/>
      <c r="AN11" s="404" t="s">
        <v>9</v>
      </c>
      <c r="AO11" s="406" t="s">
        <v>7</v>
      </c>
      <c r="AP11" s="408" t="s">
        <v>8</v>
      </c>
      <c r="AQ11" s="18"/>
      <c r="AR11" s="404" t="s">
        <v>9</v>
      </c>
      <c r="AS11" s="406" t="s">
        <v>7</v>
      </c>
      <c r="AT11" s="408" t="s">
        <v>8</v>
      </c>
      <c r="AU11" s="18"/>
      <c r="AV11" s="404" t="s">
        <v>9</v>
      </c>
      <c r="AW11" s="406" t="s">
        <v>7</v>
      </c>
      <c r="AX11" s="408" t="s">
        <v>8</v>
      </c>
      <c r="AY11" s="18"/>
      <c r="AZ11" s="404" t="s">
        <v>9</v>
      </c>
      <c r="BA11" s="406" t="s">
        <v>7</v>
      </c>
      <c r="BB11" s="408" t="s">
        <v>8</v>
      </c>
      <c r="BC11" s="18"/>
      <c r="BD11" s="404" t="s">
        <v>9</v>
      </c>
      <c r="BE11" s="423" t="s">
        <v>10</v>
      </c>
      <c r="BF11" s="425" t="s">
        <v>11</v>
      </c>
      <c r="BG11" s="406" t="s">
        <v>12</v>
      </c>
      <c r="BH11" s="427" t="s">
        <v>13</v>
      </c>
      <c r="BI11" s="404" t="s">
        <v>14</v>
      </c>
      <c r="BJ11" s="429" t="s">
        <v>15</v>
      </c>
      <c r="BK11" s="415" t="s">
        <v>16</v>
      </c>
    </row>
    <row r="12" spans="1:63" ht="78" customHeight="1" thickBot="1" x14ac:dyDescent="0.3">
      <c r="A12" s="411"/>
      <c r="B12" s="155" t="s">
        <v>3</v>
      </c>
      <c r="C12" s="162" t="s">
        <v>204</v>
      </c>
      <c r="D12" s="155" t="s">
        <v>4</v>
      </c>
      <c r="E12" s="155" t="s">
        <v>5</v>
      </c>
      <c r="F12" s="155" t="s">
        <v>6</v>
      </c>
      <c r="G12" s="407"/>
      <c r="H12" s="409"/>
      <c r="I12" s="19"/>
      <c r="J12" s="405"/>
      <c r="K12" s="407"/>
      <c r="L12" s="409"/>
      <c r="M12" s="19"/>
      <c r="N12" s="405"/>
      <c r="O12" s="407"/>
      <c r="P12" s="409"/>
      <c r="Q12" s="19"/>
      <c r="R12" s="405"/>
      <c r="S12" s="403"/>
      <c r="T12" s="407"/>
      <c r="U12" s="409"/>
      <c r="V12" s="19"/>
      <c r="W12" s="405"/>
      <c r="X12" s="407"/>
      <c r="Y12" s="409"/>
      <c r="Z12" s="19"/>
      <c r="AA12" s="405"/>
      <c r="AB12" s="407"/>
      <c r="AC12" s="409"/>
      <c r="AD12" s="19"/>
      <c r="AE12" s="405"/>
      <c r="AF12" s="403"/>
      <c r="AG12" s="407"/>
      <c r="AH12" s="409"/>
      <c r="AI12" s="19"/>
      <c r="AJ12" s="405"/>
      <c r="AK12" s="407"/>
      <c r="AL12" s="409"/>
      <c r="AM12" s="19"/>
      <c r="AN12" s="405"/>
      <c r="AO12" s="407"/>
      <c r="AP12" s="409"/>
      <c r="AQ12" s="19"/>
      <c r="AR12" s="405"/>
      <c r="AS12" s="407"/>
      <c r="AT12" s="409"/>
      <c r="AU12" s="19"/>
      <c r="AV12" s="405"/>
      <c r="AW12" s="407"/>
      <c r="AX12" s="409"/>
      <c r="AY12" s="19"/>
      <c r="AZ12" s="405"/>
      <c r="BA12" s="407"/>
      <c r="BB12" s="409"/>
      <c r="BC12" s="19"/>
      <c r="BD12" s="405"/>
      <c r="BE12" s="424"/>
      <c r="BF12" s="426"/>
      <c r="BG12" s="407"/>
      <c r="BH12" s="428"/>
      <c r="BI12" s="405"/>
      <c r="BJ12" s="430"/>
      <c r="BK12" s="416"/>
    </row>
    <row r="13" spans="1:63" s="11" customFormat="1" ht="14.4" thickBot="1" x14ac:dyDescent="0.3">
      <c r="A13" s="20" t="s">
        <v>17</v>
      </c>
      <c r="B13" s="21">
        <v>44440408</v>
      </c>
      <c r="C13" s="22">
        <v>32635645</v>
      </c>
      <c r="D13" s="22">
        <v>11804763</v>
      </c>
      <c r="E13" s="22">
        <f>SUM(E14:E22)</f>
        <v>43537734.321666665</v>
      </c>
      <c r="F13" s="22">
        <f>C13-BH13</f>
        <v>8519522.5350000039</v>
      </c>
      <c r="G13" s="23">
        <f>SUM(G14:G22)</f>
        <v>1318418.8608333333</v>
      </c>
      <c r="H13" s="24">
        <f>SUM(H14:H22)</f>
        <v>1182932.4400000002</v>
      </c>
      <c r="I13" s="25"/>
      <c r="J13" s="26">
        <f>SUM(J14:J22)</f>
        <v>429853.44</v>
      </c>
      <c r="K13" s="23">
        <f>SUM(K14:K22)</f>
        <v>4873634.4258333333</v>
      </c>
      <c r="L13" s="24">
        <f>SUM(L14:L22)</f>
        <v>4331673.82</v>
      </c>
      <c r="M13" s="25"/>
      <c r="N13" s="26">
        <f>SUM(N14:N22)</f>
        <v>851326.02</v>
      </c>
      <c r="O13" s="23">
        <f>SUM(O14:O22)</f>
        <v>887276.86083333322</v>
      </c>
      <c r="P13" s="24">
        <f>SUM(P14:P22)</f>
        <v>2405994.2599999998</v>
      </c>
      <c r="Q13" s="25"/>
      <c r="R13" s="26">
        <f>SUM(R14:R22)</f>
        <v>4269691.0599999996</v>
      </c>
      <c r="S13" s="351">
        <f>SUM(S14:S22)</f>
        <v>841270.37249999994</v>
      </c>
      <c r="T13" s="23">
        <f>SUM(T14:T22)</f>
        <v>2754648.1225000001</v>
      </c>
      <c r="U13" s="24">
        <f>SUM(U14:U22)</f>
        <v>2626462.6424999996</v>
      </c>
      <c r="V13" s="25"/>
      <c r="W13" s="26">
        <f>SUM(W14:W22)</f>
        <v>3076890.7399999998</v>
      </c>
      <c r="X13" s="23">
        <f>SUM(X14:X22)</f>
        <v>4851894.0550000006</v>
      </c>
      <c r="Y13" s="24">
        <f>SUM(Y14:Y22)</f>
        <v>4567898.1099999994</v>
      </c>
      <c r="Z13" s="25"/>
      <c r="AA13" s="26">
        <f>SUM(AA14:AA22)</f>
        <v>1583128.9</v>
      </c>
      <c r="AB13" s="23">
        <f>SUM(AB14:AB22)</f>
        <v>3180346.4875000003</v>
      </c>
      <c r="AC13" s="24">
        <f>SUM(AC14:AC22)</f>
        <v>3388470.42</v>
      </c>
      <c r="AD13" s="25"/>
      <c r="AE13" s="26">
        <f>SUM(AE14:AE22)</f>
        <v>4213918.6400000006</v>
      </c>
      <c r="AF13" s="351">
        <f>SUM(AF14:AF22)</f>
        <v>-204057.49249999996</v>
      </c>
      <c r="AG13" s="23">
        <f>SUM(AG14:AG22)</f>
        <v>1498121.7941666667</v>
      </c>
      <c r="AH13" s="24">
        <f>SUM(AH14:AH22)</f>
        <v>1320913.7825</v>
      </c>
      <c r="AI13" s="25"/>
      <c r="AJ13" s="26">
        <f>SUM(AJ14:AJ22)</f>
        <v>4900831.2424999997</v>
      </c>
      <c r="AK13" s="23">
        <f>SUM(AK14:AK22)</f>
        <v>4345626.6399999997</v>
      </c>
      <c r="AL13" s="24">
        <f>SUM(AL14:AL22)</f>
        <v>4291776.99</v>
      </c>
      <c r="AM13" s="25"/>
      <c r="AN13" s="26">
        <f>SUM(AN14:AN22)</f>
        <v>499446.90249999997</v>
      </c>
      <c r="AO13" s="23">
        <f>SUM(AO14:AO22)</f>
        <v>8049453.0625</v>
      </c>
      <c r="AP13" s="24">
        <f>SUM(AP14:AP22)</f>
        <v>0</v>
      </c>
      <c r="AQ13" s="25"/>
      <c r="AR13" s="26">
        <f>SUM(AR14:AR22)</f>
        <v>0</v>
      </c>
      <c r="AS13" s="23">
        <f>SUM(AS14:AS22)</f>
        <v>4408891.0625</v>
      </c>
      <c r="AT13" s="24">
        <f>SUM(AT14:AT22)</f>
        <v>0</v>
      </c>
      <c r="AU13" s="25"/>
      <c r="AV13" s="26">
        <f>SUM(AV14:AV22)</f>
        <v>0</v>
      </c>
      <c r="AW13" s="23">
        <f>SUM(AW14:AW22)</f>
        <v>5367014.6624999996</v>
      </c>
      <c r="AX13" s="24">
        <f>SUM(AX14:AX22)</f>
        <v>0</v>
      </c>
      <c r="AY13" s="25"/>
      <c r="AZ13" s="26">
        <f>SUM(AZ14:AZ22)</f>
        <v>0</v>
      </c>
      <c r="BA13" s="23">
        <f>SUM(BA14:BA22)</f>
        <v>1365195.4074999997</v>
      </c>
      <c r="BB13" s="24">
        <f>SUM(BB14:BB22)</f>
        <v>0</v>
      </c>
      <c r="BC13" s="25"/>
      <c r="BD13" s="26">
        <f>SUM(BD14:BD22)</f>
        <v>0</v>
      </c>
      <c r="BE13" s="309">
        <f t="shared" ref="BE13:BF13" si="0">SUM(BE14:BE22)</f>
        <v>0</v>
      </c>
      <c r="BF13" s="27">
        <f t="shared" si="0"/>
        <v>0</v>
      </c>
      <c r="BG13" s="28">
        <f>SUM(BG14:BG22)</f>
        <v>24347180.126666665</v>
      </c>
      <c r="BH13" s="322">
        <f t="shared" ref="BH13:BJ13" si="1">SUM(BH14:BH22)</f>
        <v>24116122.464999996</v>
      </c>
      <c r="BI13" s="29">
        <f t="shared" si="1"/>
        <v>19825086.945</v>
      </c>
      <c r="BJ13" s="30">
        <f t="shared" si="1"/>
        <v>19421611.856666662</v>
      </c>
      <c r="BK13" s="310">
        <f t="shared" ref="BK13:BK31" si="2">BJ13/E13</f>
        <v>0.44608687519601697</v>
      </c>
    </row>
    <row r="14" spans="1:63" s="11" customFormat="1" ht="16.2" x14ac:dyDescent="0.25">
      <c r="A14" s="31" t="s">
        <v>95</v>
      </c>
      <c r="B14" s="163"/>
      <c r="C14" s="163"/>
      <c r="D14" s="163"/>
      <c r="E14" s="165">
        <f>SUM(G14,K14,O14,T14,X14,AB14,AG14,AK14,AO14,AS14,AW14,BA14)+S14+AF14</f>
        <v>29745300</v>
      </c>
      <c r="F14" s="163"/>
      <c r="G14" s="37">
        <v>0</v>
      </c>
      <c r="H14" s="311">
        <v>0</v>
      </c>
      <c r="I14" s="34">
        <v>3</v>
      </c>
      <c r="J14" s="35">
        <v>0</v>
      </c>
      <c r="K14" s="37">
        <v>3415500</v>
      </c>
      <c r="L14" s="311">
        <v>3415500</v>
      </c>
      <c r="M14" s="34"/>
      <c r="N14" s="35">
        <v>0</v>
      </c>
      <c r="O14" s="37">
        <v>0</v>
      </c>
      <c r="P14" s="311">
        <v>1500000</v>
      </c>
      <c r="Q14" s="34"/>
      <c r="R14" s="35">
        <v>3415500</v>
      </c>
      <c r="S14" s="352">
        <f t="shared" ref="S14:S22" si="3">-G14+H14-K14+L14-O14+P14</f>
        <v>1500000</v>
      </c>
      <c r="T14" s="37">
        <v>1448400</v>
      </c>
      <c r="U14" s="311">
        <v>1448400</v>
      </c>
      <c r="V14" s="34"/>
      <c r="W14" s="35">
        <v>1500000</v>
      </c>
      <c r="X14" s="37">
        <v>3415500</v>
      </c>
      <c r="Y14" s="311">
        <v>3415500</v>
      </c>
      <c r="Z14" s="34"/>
      <c r="AA14" s="35">
        <v>1448400</v>
      </c>
      <c r="AB14" s="37">
        <v>2310500</v>
      </c>
      <c r="AC14" s="311">
        <v>2310500</v>
      </c>
      <c r="AD14" s="34"/>
      <c r="AE14" s="35">
        <v>3415500</v>
      </c>
      <c r="AF14" s="352">
        <f t="shared" ref="AF14:AF22" si="4">-T14+U14-X14+Y14-AB14+AC14</f>
        <v>0</v>
      </c>
      <c r="AG14" s="37">
        <v>0</v>
      </c>
      <c r="AH14" s="311">
        <v>0</v>
      </c>
      <c r="AI14" s="34"/>
      <c r="AJ14" s="35">
        <v>2310500</v>
      </c>
      <c r="AK14" s="37">
        <v>3415500</v>
      </c>
      <c r="AL14" s="311">
        <v>3415500</v>
      </c>
      <c r="AM14" s="34"/>
      <c r="AN14" s="35">
        <v>0</v>
      </c>
      <c r="AO14" s="37">
        <v>7024400</v>
      </c>
      <c r="AP14" s="311">
        <v>0</v>
      </c>
      <c r="AQ14" s="34"/>
      <c r="AR14" s="35">
        <v>0</v>
      </c>
      <c r="AS14" s="37">
        <v>3250000</v>
      </c>
      <c r="AT14" s="311">
        <v>0</v>
      </c>
      <c r="AU14" s="34"/>
      <c r="AV14" s="35">
        <v>0</v>
      </c>
      <c r="AW14" s="37">
        <v>3965500</v>
      </c>
      <c r="AX14" s="311">
        <v>0</v>
      </c>
      <c r="AY14" s="34"/>
      <c r="AZ14" s="35">
        <v>0</v>
      </c>
      <c r="BA14" s="37">
        <v>0</v>
      </c>
      <c r="BB14" s="311">
        <v>0</v>
      </c>
      <c r="BC14" s="34"/>
      <c r="BD14" s="35">
        <v>0</v>
      </c>
      <c r="BE14" s="39">
        <v>0</v>
      </c>
      <c r="BF14" s="312">
        <v>0</v>
      </c>
      <c r="BG14" s="32">
        <f>(G14+K14+O14+T14+X14+AB14+AG14+AK14)+S14+AF14</f>
        <v>15505400</v>
      </c>
      <c r="BH14" s="337">
        <f>SUM(H14,L14,P14,U14,Y14,AC14,AH14,AL14,AP14,AT14,AX14,BB14,BE14)</f>
        <v>15505400</v>
      </c>
      <c r="BI14" s="40">
        <f t="shared" ref="BI14:BI22" si="5">SUM(J14,N14,R14,W14,AA14,AE14,AJ14,AN14,AR14,AV14,AZ14,BD14,BF14)</f>
        <v>12089900</v>
      </c>
      <c r="BJ14" s="41">
        <f>E14-BH14</f>
        <v>14239900</v>
      </c>
      <c r="BK14" s="313">
        <f t="shared" si="2"/>
        <v>0.47872773177611255</v>
      </c>
    </row>
    <row r="15" spans="1:63" s="11" customFormat="1" ht="15" customHeight="1" x14ac:dyDescent="0.25">
      <c r="A15" s="31" t="s">
        <v>94</v>
      </c>
      <c r="B15" s="164"/>
      <c r="C15" s="163"/>
      <c r="D15" s="163"/>
      <c r="E15" s="166">
        <f t="shared" ref="E15:E30" si="6">SUM(G15,K15,O15,T15,X15,AB15,AG15,AK15,AO15,AS15,AW15,BA15)+S15+AF15</f>
        <v>415692</v>
      </c>
      <c r="F15" s="163"/>
      <c r="G15" s="37">
        <v>34641</v>
      </c>
      <c r="H15" s="33">
        <v>34641</v>
      </c>
      <c r="I15" s="34"/>
      <c r="J15" s="33">
        <v>34641</v>
      </c>
      <c r="K15" s="37">
        <v>34641</v>
      </c>
      <c r="L15" s="33">
        <v>34641</v>
      </c>
      <c r="M15" s="34"/>
      <c r="N15" s="33">
        <v>34641</v>
      </c>
      <c r="O15" s="37">
        <v>34641</v>
      </c>
      <c r="P15" s="33">
        <v>34641</v>
      </c>
      <c r="Q15" s="34"/>
      <c r="R15" s="33">
        <v>34641</v>
      </c>
      <c r="S15" s="352">
        <f t="shared" si="3"/>
        <v>0</v>
      </c>
      <c r="T15" s="37">
        <v>34641</v>
      </c>
      <c r="U15" s="33">
        <v>34641</v>
      </c>
      <c r="V15" s="34"/>
      <c r="W15" s="33">
        <v>34641</v>
      </c>
      <c r="X15" s="37">
        <v>34641</v>
      </c>
      <c r="Y15" s="33">
        <v>34641</v>
      </c>
      <c r="Z15" s="34"/>
      <c r="AA15" s="33">
        <v>34641</v>
      </c>
      <c r="AB15" s="37">
        <v>34641</v>
      </c>
      <c r="AC15" s="33">
        <v>34641</v>
      </c>
      <c r="AD15" s="34"/>
      <c r="AE15" s="33">
        <v>34641</v>
      </c>
      <c r="AF15" s="352">
        <f t="shared" si="4"/>
        <v>0</v>
      </c>
      <c r="AG15" s="37">
        <v>34641</v>
      </c>
      <c r="AH15" s="33">
        <v>34641</v>
      </c>
      <c r="AI15" s="34"/>
      <c r="AJ15" s="33">
        <v>34641</v>
      </c>
      <c r="AK15" s="37">
        <v>34641</v>
      </c>
      <c r="AL15" s="33">
        <v>34641</v>
      </c>
      <c r="AM15" s="34"/>
      <c r="AN15" s="33">
        <v>34641</v>
      </c>
      <c r="AO15" s="37">
        <v>34641</v>
      </c>
      <c r="AP15" s="33">
        <v>0</v>
      </c>
      <c r="AQ15" s="34"/>
      <c r="AR15" s="33">
        <v>0</v>
      </c>
      <c r="AS15" s="37">
        <v>34641</v>
      </c>
      <c r="AT15" s="33">
        <v>0</v>
      </c>
      <c r="AU15" s="34"/>
      <c r="AV15" s="33">
        <v>0</v>
      </c>
      <c r="AW15" s="37">
        <v>34641</v>
      </c>
      <c r="AX15" s="33">
        <v>0</v>
      </c>
      <c r="AY15" s="34"/>
      <c r="AZ15" s="33">
        <v>0</v>
      </c>
      <c r="BA15" s="37">
        <v>34641</v>
      </c>
      <c r="BB15" s="33">
        <v>0</v>
      </c>
      <c r="BC15" s="34"/>
      <c r="BD15" s="33">
        <v>0</v>
      </c>
      <c r="BE15" s="37">
        <v>0</v>
      </c>
      <c r="BF15" s="38">
        <v>0</v>
      </c>
      <c r="BG15" s="32">
        <f t="shared" ref="BG15:BG22" si="7">(G15+K15+O15+T15+X15+AB15+AG15+AK15)+S15+AF15</f>
        <v>277128</v>
      </c>
      <c r="BH15" s="324">
        <f t="shared" ref="BH15:BH22" si="8">SUM(H15,L15,P15,U15,Y15,AC15,AH15,AL15,AP15,AT15,AX15,BB15,BE15)</f>
        <v>277128</v>
      </c>
      <c r="BI15" s="40">
        <f t="shared" si="5"/>
        <v>277128</v>
      </c>
      <c r="BJ15" s="41">
        <f t="shared" ref="BJ15:BJ22" si="9">E15-BH15</f>
        <v>138564</v>
      </c>
      <c r="BK15" s="313">
        <f t="shared" si="2"/>
        <v>0.33333333333333331</v>
      </c>
    </row>
    <row r="16" spans="1:63" s="11" customFormat="1" ht="16.2" x14ac:dyDescent="0.25">
      <c r="A16" s="31" t="s">
        <v>163</v>
      </c>
      <c r="B16" s="163"/>
      <c r="C16" s="163"/>
      <c r="D16" s="163"/>
      <c r="E16" s="32">
        <f t="shared" si="6"/>
        <v>8752151</v>
      </c>
      <c r="F16" s="163"/>
      <c r="G16" s="39">
        <v>1068287</v>
      </c>
      <c r="H16" s="33">
        <v>1034011</v>
      </c>
      <c r="I16" s="34"/>
      <c r="J16" s="35">
        <v>390692</v>
      </c>
      <c r="K16" s="39">
        <v>664400</v>
      </c>
      <c r="L16" s="33">
        <v>664400</v>
      </c>
      <c r="M16" s="34"/>
      <c r="N16" s="35">
        <v>643319</v>
      </c>
      <c r="O16" s="39">
        <v>664400</v>
      </c>
      <c r="P16" s="33">
        <v>664400</v>
      </c>
      <c r="Q16" s="34"/>
      <c r="R16" s="35">
        <v>664400</v>
      </c>
      <c r="S16" s="352">
        <f t="shared" si="3"/>
        <v>-34276</v>
      </c>
      <c r="T16" s="39">
        <v>805457</v>
      </c>
      <c r="U16" s="33">
        <v>785758</v>
      </c>
      <c r="V16" s="34"/>
      <c r="W16" s="35">
        <v>1450158</v>
      </c>
      <c r="X16" s="39">
        <v>664400</v>
      </c>
      <c r="Y16" s="33">
        <v>664400</v>
      </c>
      <c r="Z16" s="34"/>
      <c r="AA16" s="35">
        <v>0</v>
      </c>
      <c r="AB16" s="39">
        <v>664400</v>
      </c>
      <c r="AC16" s="33">
        <v>664400</v>
      </c>
      <c r="AD16" s="34"/>
      <c r="AE16" s="35">
        <v>664400</v>
      </c>
      <c r="AF16" s="353">
        <f t="shared" si="4"/>
        <v>-19699</v>
      </c>
      <c r="AG16" s="39">
        <v>805457</v>
      </c>
      <c r="AH16" s="33">
        <v>805457</v>
      </c>
      <c r="AI16" s="34"/>
      <c r="AJ16" s="35">
        <v>1469857</v>
      </c>
      <c r="AK16" s="39">
        <v>664400</v>
      </c>
      <c r="AL16" s="33">
        <v>664400</v>
      </c>
      <c r="AM16" s="34"/>
      <c r="AN16" s="35">
        <v>0</v>
      </c>
      <c r="AO16" s="39">
        <v>664400</v>
      </c>
      <c r="AP16" s="33">
        <v>0</v>
      </c>
      <c r="AQ16" s="34"/>
      <c r="AR16" s="35">
        <v>0</v>
      </c>
      <c r="AS16" s="39">
        <v>811725</v>
      </c>
      <c r="AT16" s="33">
        <v>0</v>
      </c>
      <c r="AU16" s="34"/>
      <c r="AV16" s="35">
        <v>0</v>
      </c>
      <c r="AW16" s="39">
        <v>664400</v>
      </c>
      <c r="AX16" s="33">
        <v>0</v>
      </c>
      <c r="AY16" s="34"/>
      <c r="AZ16" s="35">
        <v>0</v>
      </c>
      <c r="BA16" s="39">
        <v>664400</v>
      </c>
      <c r="BB16" s="33">
        <v>0</v>
      </c>
      <c r="BC16" s="34"/>
      <c r="BD16" s="35">
        <v>0</v>
      </c>
      <c r="BE16" s="37">
        <v>0</v>
      </c>
      <c r="BF16" s="38">
        <v>0</v>
      </c>
      <c r="BG16" s="32">
        <f t="shared" si="7"/>
        <v>5947226</v>
      </c>
      <c r="BH16" s="323">
        <f t="shared" si="8"/>
        <v>5947226</v>
      </c>
      <c r="BI16" s="40">
        <f t="shared" si="5"/>
        <v>5282826</v>
      </c>
      <c r="BJ16" s="41">
        <f t="shared" si="9"/>
        <v>2804925</v>
      </c>
      <c r="BK16" s="313">
        <f t="shared" si="2"/>
        <v>0.32048407300102572</v>
      </c>
    </row>
    <row r="17" spans="1:63" s="11" customFormat="1" ht="16.2" x14ac:dyDescent="0.25">
      <c r="A17" s="31" t="s">
        <v>169</v>
      </c>
      <c r="B17" s="163"/>
      <c r="C17" s="163"/>
      <c r="D17" s="163"/>
      <c r="E17" s="32">
        <f t="shared" si="6"/>
        <v>47969.539999999979</v>
      </c>
      <c r="F17" s="163"/>
      <c r="G17" s="39">
        <v>2405.2000000000003</v>
      </c>
      <c r="H17" s="33">
        <v>2384.34</v>
      </c>
      <c r="I17" s="34"/>
      <c r="J17" s="35">
        <v>2384.34</v>
      </c>
      <c r="K17" s="39">
        <v>2405.2000000000003</v>
      </c>
      <c r="L17" s="33">
        <v>0.1</v>
      </c>
      <c r="M17" s="34">
        <v>2</v>
      </c>
      <c r="N17" s="35">
        <v>0.1</v>
      </c>
      <c r="O17" s="39">
        <v>2405.2000000000003</v>
      </c>
      <c r="P17" s="33">
        <v>4768.8000000000011</v>
      </c>
      <c r="Q17" s="34">
        <v>3</v>
      </c>
      <c r="R17" s="35">
        <v>4768.8000000000011</v>
      </c>
      <c r="S17" s="352">
        <f t="shared" si="3"/>
        <v>-62.359999999999673</v>
      </c>
      <c r="T17" s="39">
        <v>2405.2000000000003</v>
      </c>
      <c r="U17" s="33">
        <v>2384.15</v>
      </c>
      <c r="V17" s="34"/>
      <c r="W17" s="35">
        <v>2384.15</v>
      </c>
      <c r="X17" s="39">
        <v>7405.2000000000007</v>
      </c>
      <c r="Y17" s="33">
        <v>2383.44</v>
      </c>
      <c r="Z17" s="34">
        <v>2</v>
      </c>
      <c r="AA17" s="35">
        <v>0.18</v>
      </c>
      <c r="AB17" s="39">
        <v>20405.2</v>
      </c>
      <c r="AC17" s="33">
        <v>2284.0699999999997</v>
      </c>
      <c r="AD17" s="34">
        <v>2</v>
      </c>
      <c r="AE17" s="35">
        <v>2383.44</v>
      </c>
      <c r="AF17" s="353">
        <f t="shared" si="4"/>
        <v>-23163.940000000002</v>
      </c>
      <c r="AG17" s="39">
        <v>21738.640000000003</v>
      </c>
      <c r="AH17" s="33">
        <v>21716.880000000001</v>
      </c>
      <c r="AI17" s="34"/>
      <c r="AJ17" s="35">
        <v>6745.3399999999992</v>
      </c>
      <c r="AK17" s="39">
        <v>2405.2000000000003</v>
      </c>
      <c r="AL17" s="33">
        <v>2383.44</v>
      </c>
      <c r="AM17" s="34"/>
      <c r="AN17" s="35">
        <v>2383.44</v>
      </c>
      <c r="AO17" s="39">
        <v>2405.2000000000003</v>
      </c>
      <c r="AP17" s="33">
        <v>0</v>
      </c>
      <c r="AQ17" s="34"/>
      <c r="AR17" s="35">
        <v>0</v>
      </c>
      <c r="AS17" s="39">
        <v>2405.2000000000003</v>
      </c>
      <c r="AT17" s="33">
        <v>0</v>
      </c>
      <c r="AU17" s="34"/>
      <c r="AV17" s="35">
        <v>0</v>
      </c>
      <c r="AW17" s="39">
        <v>2405.2000000000003</v>
      </c>
      <c r="AX17" s="33">
        <v>0</v>
      </c>
      <c r="AY17" s="34"/>
      <c r="AZ17" s="35">
        <v>0</v>
      </c>
      <c r="BA17" s="39">
        <v>2405.2000000000003</v>
      </c>
      <c r="BB17" s="33">
        <v>0</v>
      </c>
      <c r="BC17" s="34"/>
      <c r="BD17" s="35">
        <v>0</v>
      </c>
      <c r="BE17" s="37">
        <v>0</v>
      </c>
      <c r="BF17" s="38">
        <v>0</v>
      </c>
      <c r="BG17" s="32">
        <f t="shared" si="7"/>
        <v>38348.739999999991</v>
      </c>
      <c r="BH17" s="323">
        <f t="shared" si="8"/>
        <v>38305.22</v>
      </c>
      <c r="BI17" s="40">
        <f t="shared" si="5"/>
        <v>21049.79</v>
      </c>
      <c r="BJ17" s="41">
        <f t="shared" si="9"/>
        <v>9664.3199999999779</v>
      </c>
      <c r="BK17" s="313">
        <f t="shared" si="2"/>
        <v>0.20146784813863094</v>
      </c>
    </row>
    <row r="18" spans="1:63" s="11" customFormat="1" ht="15" customHeight="1" x14ac:dyDescent="0.25">
      <c r="A18" s="31" t="s">
        <v>18</v>
      </c>
      <c r="B18" s="164"/>
      <c r="C18" s="163"/>
      <c r="D18" s="164"/>
      <c r="E18" s="32">
        <f t="shared" si="6"/>
        <v>2148812.0616666661</v>
      </c>
      <c r="F18" s="163"/>
      <c r="G18" s="37">
        <v>9749.8308333333334</v>
      </c>
      <c r="H18" s="33">
        <v>0</v>
      </c>
      <c r="I18" s="34">
        <v>2</v>
      </c>
      <c r="J18" s="35">
        <v>0</v>
      </c>
      <c r="K18" s="37">
        <v>597217.39583333337</v>
      </c>
      <c r="L18" s="33">
        <v>0</v>
      </c>
      <c r="M18" s="34">
        <v>2</v>
      </c>
      <c r="N18" s="35">
        <v>0</v>
      </c>
      <c r="O18" s="37">
        <v>9749.8308333333334</v>
      </c>
      <c r="P18" s="33">
        <v>0</v>
      </c>
      <c r="Q18" s="34">
        <v>2</v>
      </c>
      <c r="R18" s="35">
        <v>0</v>
      </c>
      <c r="S18" s="352">
        <f t="shared" si="3"/>
        <v>-616717.0575</v>
      </c>
      <c r="T18" s="37">
        <v>321911.85249999998</v>
      </c>
      <c r="U18" s="33">
        <v>321911.90249999997</v>
      </c>
      <c r="V18" s="34"/>
      <c r="W18" s="35">
        <v>0</v>
      </c>
      <c r="X18" s="37">
        <v>597217.39500000002</v>
      </c>
      <c r="Y18" s="33">
        <v>343867.57</v>
      </c>
      <c r="Z18" s="34">
        <v>2</v>
      </c>
      <c r="AA18" s="35">
        <v>0</v>
      </c>
      <c r="AB18" s="37">
        <v>9749.8308333333334</v>
      </c>
      <c r="AC18" s="33">
        <v>241860</v>
      </c>
      <c r="AD18" s="34">
        <v>3</v>
      </c>
      <c r="AE18" s="35">
        <v>37782.980000000003</v>
      </c>
      <c r="AF18" s="352">
        <f t="shared" si="4"/>
        <v>-21239.605833333277</v>
      </c>
      <c r="AG18" s="37">
        <v>354061.73250000004</v>
      </c>
      <c r="AH18" s="33">
        <v>321916.11249999999</v>
      </c>
      <c r="AI18" s="34"/>
      <c r="AJ18" s="35">
        <v>869856.49250000005</v>
      </c>
      <c r="AK18" s="37">
        <v>77811.588333333348</v>
      </c>
      <c r="AL18" s="33">
        <v>15755.58</v>
      </c>
      <c r="AM18" s="34"/>
      <c r="AN18" s="35">
        <v>321911.90249999997</v>
      </c>
      <c r="AO18" s="37">
        <v>10981.830833333333</v>
      </c>
      <c r="AP18" s="33">
        <v>0</v>
      </c>
      <c r="AQ18" s="34"/>
      <c r="AR18" s="35">
        <v>0</v>
      </c>
      <c r="AS18" s="37">
        <v>9749.8308333333334</v>
      </c>
      <c r="AT18" s="33">
        <v>0</v>
      </c>
      <c r="AU18" s="34"/>
      <c r="AV18" s="35">
        <v>0</v>
      </c>
      <c r="AW18" s="37">
        <v>399723.43083333329</v>
      </c>
      <c r="AX18" s="33">
        <v>0</v>
      </c>
      <c r="AY18" s="34"/>
      <c r="AZ18" s="35">
        <v>0</v>
      </c>
      <c r="BA18" s="37">
        <v>388844.17583333334</v>
      </c>
      <c r="BB18" s="33">
        <v>0</v>
      </c>
      <c r="BC18" s="34"/>
      <c r="BD18" s="35">
        <v>0</v>
      </c>
      <c r="BE18" s="37">
        <v>0</v>
      </c>
      <c r="BF18" s="38">
        <v>0</v>
      </c>
      <c r="BG18" s="32">
        <f t="shared" si="7"/>
        <v>1339512.7933333332</v>
      </c>
      <c r="BH18" s="323">
        <f t="shared" si="8"/>
        <v>1245311.165</v>
      </c>
      <c r="BI18" s="40">
        <f t="shared" si="5"/>
        <v>1229551.375</v>
      </c>
      <c r="BJ18" s="41">
        <f t="shared" si="9"/>
        <v>903500.89666666603</v>
      </c>
      <c r="BK18" s="313">
        <f t="shared" si="2"/>
        <v>0.42046529465489446</v>
      </c>
    </row>
    <row r="19" spans="1:63" s="11" customFormat="1" ht="15" customHeight="1" x14ac:dyDescent="0.25">
      <c r="A19" s="31" t="s">
        <v>156</v>
      </c>
      <c r="B19" s="164"/>
      <c r="C19" s="163"/>
      <c r="D19" s="164"/>
      <c r="E19" s="32">
        <f t="shared" si="6"/>
        <v>149999.99999999991</v>
      </c>
      <c r="F19" s="163"/>
      <c r="G19" s="37">
        <v>63935.83</v>
      </c>
      <c r="H19" s="33">
        <v>2136.1</v>
      </c>
      <c r="I19" s="34">
        <v>2</v>
      </c>
      <c r="J19" s="35">
        <v>2136.1</v>
      </c>
      <c r="K19" s="37">
        <v>3910.83</v>
      </c>
      <c r="L19" s="33">
        <v>70252.72</v>
      </c>
      <c r="M19" s="34">
        <v>3</v>
      </c>
      <c r="N19" s="35">
        <v>63605.919999999998</v>
      </c>
      <c r="O19" s="37">
        <v>40680.83</v>
      </c>
      <c r="P19" s="33">
        <v>67224.459999999992</v>
      </c>
      <c r="Q19" s="34">
        <v>2</v>
      </c>
      <c r="R19" s="35">
        <v>73871.259999999995</v>
      </c>
      <c r="S19" s="352">
        <f t="shared" si="3"/>
        <v>31085.789999999994</v>
      </c>
      <c r="T19" s="37">
        <v>-38766.93</v>
      </c>
      <c r="U19" s="33">
        <v>-115622.41</v>
      </c>
      <c r="V19" s="34"/>
      <c r="W19" s="35">
        <v>-115622.40999999997</v>
      </c>
      <c r="X19" s="37">
        <v>4050.46</v>
      </c>
      <c r="Y19" s="33">
        <v>116.10000000000014</v>
      </c>
      <c r="Z19" s="34">
        <v>2</v>
      </c>
      <c r="AA19" s="35">
        <v>97.720000000000013</v>
      </c>
      <c r="AB19" s="37">
        <v>5250.4566666666651</v>
      </c>
      <c r="AC19" s="33">
        <v>10370.349999999999</v>
      </c>
      <c r="AD19" s="34">
        <v>3</v>
      </c>
      <c r="AE19" s="35">
        <v>10211.219999999999</v>
      </c>
      <c r="AF19" s="352">
        <f t="shared" si="4"/>
        <v>-75669.946666666685</v>
      </c>
      <c r="AG19" s="37">
        <v>66753.421666666662</v>
      </c>
      <c r="AH19" s="33">
        <v>6062.79</v>
      </c>
      <c r="AI19" s="34">
        <v>2</v>
      </c>
      <c r="AJ19" s="35">
        <v>6006.4100000000008</v>
      </c>
      <c r="AK19" s="37">
        <v>8748.8516666666674</v>
      </c>
      <c r="AL19" s="33">
        <v>18276.97</v>
      </c>
      <c r="AM19" s="34">
        <v>3</v>
      </c>
      <c r="AN19" s="35">
        <v>18330.560000000001</v>
      </c>
      <c r="AO19" s="37">
        <v>13748.851666666669</v>
      </c>
      <c r="AP19" s="33">
        <v>0</v>
      </c>
      <c r="AQ19" s="34"/>
      <c r="AR19" s="35">
        <v>0</v>
      </c>
      <c r="AS19" s="37">
        <v>8773.8516666666674</v>
      </c>
      <c r="AT19" s="33">
        <v>0</v>
      </c>
      <c r="AU19" s="34"/>
      <c r="AV19" s="35">
        <v>0</v>
      </c>
      <c r="AW19" s="37">
        <v>8748.8516666666674</v>
      </c>
      <c r="AX19" s="33">
        <v>0</v>
      </c>
      <c r="AY19" s="34"/>
      <c r="AZ19" s="35">
        <v>0</v>
      </c>
      <c r="BA19" s="37">
        <v>8748.8516666666674</v>
      </c>
      <c r="BB19" s="33">
        <v>0</v>
      </c>
      <c r="BC19" s="34"/>
      <c r="BD19" s="35">
        <v>0</v>
      </c>
      <c r="BE19" s="37">
        <v>0</v>
      </c>
      <c r="BF19" s="38">
        <v>0</v>
      </c>
      <c r="BG19" s="32">
        <f t="shared" si="7"/>
        <v>109979.59333333329</v>
      </c>
      <c r="BH19" s="323">
        <f t="shared" si="8"/>
        <v>58817.079999999994</v>
      </c>
      <c r="BI19" s="40">
        <f t="shared" si="5"/>
        <v>58636.780000000028</v>
      </c>
      <c r="BJ19" s="41">
        <f t="shared" si="9"/>
        <v>91182.919999999925</v>
      </c>
      <c r="BK19" s="313">
        <f t="shared" si="2"/>
        <v>0.60788613333333319</v>
      </c>
    </row>
    <row r="20" spans="1:63" s="11" customFormat="1" ht="15" customHeight="1" x14ac:dyDescent="0.25">
      <c r="A20" s="31" t="s">
        <v>208</v>
      </c>
      <c r="B20" s="164"/>
      <c r="C20" s="163"/>
      <c r="D20" s="164"/>
      <c r="E20" s="32">
        <f t="shared" ref="E20" si="10">SUM(G20,K20,O20,T20,X20,AB20,AG20,AK20,AO20,AS20,AW20,BA20)+S20+AF20</f>
        <v>63024.72</v>
      </c>
      <c r="F20" s="163"/>
      <c r="G20" s="37">
        <v>0</v>
      </c>
      <c r="H20" s="33">
        <v>0</v>
      </c>
      <c r="I20" s="34"/>
      <c r="J20" s="35">
        <v>0</v>
      </c>
      <c r="K20" s="37">
        <v>0</v>
      </c>
      <c r="L20" s="33">
        <v>0</v>
      </c>
      <c r="M20" s="34"/>
      <c r="N20" s="35">
        <v>0</v>
      </c>
      <c r="O20" s="37">
        <v>0</v>
      </c>
      <c r="P20" s="33">
        <v>0</v>
      </c>
      <c r="Q20" s="34"/>
      <c r="R20" s="35">
        <v>0</v>
      </c>
      <c r="S20" s="352">
        <f t="shared" ref="S20" si="11">-G20+H20-K20+L20-O20+P20</f>
        <v>0</v>
      </c>
      <c r="T20" s="37">
        <v>0</v>
      </c>
      <c r="U20" s="33">
        <v>0</v>
      </c>
      <c r="V20" s="34"/>
      <c r="W20" s="35">
        <v>0</v>
      </c>
      <c r="X20" s="37">
        <v>0</v>
      </c>
      <c r="Y20" s="33">
        <v>0</v>
      </c>
      <c r="Z20" s="34"/>
      <c r="AA20" s="35">
        <v>0</v>
      </c>
      <c r="AB20" s="37">
        <v>0</v>
      </c>
      <c r="AC20" s="33">
        <v>0</v>
      </c>
      <c r="AD20" s="34"/>
      <c r="AE20" s="35">
        <v>0</v>
      </c>
      <c r="AF20" s="352">
        <f t="shared" ref="AF20" si="12">-T20+U20-X20+Y20-AB20+AC20</f>
        <v>0</v>
      </c>
      <c r="AG20" s="37">
        <v>0</v>
      </c>
      <c r="AH20" s="33">
        <v>0</v>
      </c>
      <c r="AI20" s="34"/>
      <c r="AJ20" s="35">
        <v>0</v>
      </c>
      <c r="AK20" s="37">
        <v>0</v>
      </c>
      <c r="AL20" s="33">
        <v>0</v>
      </c>
      <c r="AM20" s="34"/>
      <c r="AN20" s="35">
        <v>0</v>
      </c>
      <c r="AO20" s="37">
        <v>30756.18</v>
      </c>
      <c r="AP20" s="33">
        <v>0</v>
      </c>
      <c r="AQ20" s="34"/>
      <c r="AR20" s="35">
        <v>0</v>
      </c>
      <c r="AS20" s="37">
        <v>10756.18</v>
      </c>
      <c r="AT20" s="33">
        <v>0</v>
      </c>
      <c r="AU20" s="34"/>
      <c r="AV20" s="35">
        <v>0</v>
      </c>
      <c r="AW20" s="37">
        <v>10756.18</v>
      </c>
      <c r="AX20" s="33">
        <v>0</v>
      </c>
      <c r="AY20" s="34"/>
      <c r="AZ20" s="35">
        <v>0</v>
      </c>
      <c r="BA20" s="37">
        <v>10756.18</v>
      </c>
      <c r="BB20" s="33">
        <v>0</v>
      </c>
      <c r="BC20" s="34"/>
      <c r="BD20" s="35">
        <v>0</v>
      </c>
      <c r="BE20" s="37">
        <v>0</v>
      </c>
      <c r="BF20" s="38">
        <v>0</v>
      </c>
      <c r="BG20" s="32">
        <f t="shared" si="7"/>
        <v>0</v>
      </c>
      <c r="BH20" s="323">
        <f t="shared" ref="BH20" si="13">SUM(H20,L20,P20,U20,Y20,AC20,AH20,AL20,AP20,AT20,AX20,BB20,BE20)</f>
        <v>0</v>
      </c>
      <c r="BI20" s="40">
        <f t="shared" ref="BI20" si="14">SUM(J20,N20,R20,W20,AA20,AE20,AJ20,AN20,AR20,AV20,AZ20,BD20,BF20)</f>
        <v>0</v>
      </c>
      <c r="BJ20" s="41">
        <f t="shared" ref="BJ20" si="15">E20-BH20</f>
        <v>63024.72</v>
      </c>
      <c r="BK20" s="313">
        <f t="shared" ref="BK20" si="16">BJ20/E20</f>
        <v>1</v>
      </c>
    </row>
    <row r="21" spans="1:63" s="44" customFormat="1" ht="15.75" customHeight="1" x14ac:dyDescent="0.25">
      <c r="A21" s="31" t="s">
        <v>183</v>
      </c>
      <c r="B21" s="164"/>
      <c r="C21" s="163"/>
      <c r="D21" s="164"/>
      <c r="E21" s="314">
        <f t="shared" si="6"/>
        <v>1704785</v>
      </c>
      <c r="F21" s="163"/>
      <c r="G21" s="37">
        <v>139400</v>
      </c>
      <c r="H21" s="33">
        <v>109760</v>
      </c>
      <c r="I21" s="34">
        <v>1</v>
      </c>
      <c r="J21" s="33">
        <v>0</v>
      </c>
      <c r="K21" s="37">
        <v>155560</v>
      </c>
      <c r="L21" s="33">
        <v>146880</v>
      </c>
      <c r="M21" s="34">
        <v>1</v>
      </c>
      <c r="N21" s="33">
        <v>109760</v>
      </c>
      <c r="O21" s="37">
        <v>135400</v>
      </c>
      <c r="P21" s="33">
        <v>134960</v>
      </c>
      <c r="Q21" s="34"/>
      <c r="R21" s="33">
        <v>76510</v>
      </c>
      <c r="S21" s="352">
        <f t="shared" si="3"/>
        <v>-38760</v>
      </c>
      <c r="T21" s="37">
        <v>180600</v>
      </c>
      <c r="U21" s="33">
        <v>148990</v>
      </c>
      <c r="V21" s="34">
        <v>2</v>
      </c>
      <c r="W21" s="33">
        <v>205330</v>
      </c>
      <c r="X21" s="37">
        <v>128680</v>
      </c>
      <c r="Y21" s="33">
        <v>106990</v>
      </c>
      <c r="Z21" s="34">
        <v>1</v>
      </c>
      <c r="AA21" s="33">
        <v>99990</v>
      </c>
      <c r="AB21" s="37">
        <v>135400</v>
      </c>
      <c r="AC21" s="33">
        <v>124415</v>
      </c>
      <c r="AD21" s="34"/>
      <c r="AE21" s="33">
        <v>49000</v>
      </c>
      <c r="AF21" s="354">
        <f t="shared" si="4"/>
        <v>-64285</v>
      </c>
      <c r="AG21" s="37">
        <v>215470</v>
      </c>
      <c r="AH21" s="33">
        <v>131120</v>
      </c>
      <c r="AI21" s="34">
        <v>2</v>
      </c>
      <c r="AJ21" s="33">
        <v>203225</v>
      </c>
      <c r="AK21" s="37">
        <v>142120</v>
      </c>
      <c r="AL21" s="33">
        <v>140820</v>
      </c>
      <c r="AM21" s="34"/>
      <c r="AN21" s="33">
        <v>122180</v>
      </c>
      <c r="AO21" s="37">
        <v>142120</v>
      </c>
      <c r="AP21" s="33">
        <v>0</v>
      </c>
      <c r="AQ21" s="34"/>
      <c r="AR21" s="33">
        <v>0</v>
      </c>
      <c r="AS21" s="37">
        <v>148840</v>
      </c>
      <c r="AT21" s="33">
        <v>0</v>
      </c>
      <c r="AU21" s="34"/>
      <c r="AV21" s="33">
        <v>0</v>
      </c>
      <c r="AW21" s="37">
        <v>148840</v>
      </c>
      <c r="AX21" s="33">
        <v>0</v>
      </c>
      <c r="AY21" s="34"/>
      <c r="AZ21" s="33">
        <v>0</v>
      </c>
      <c r="BA21" s="37">
        <v>135400</v>
      </c>
      <c r="BB21" s="33">
        <v>0</v>
      </c>
      <c r="BC21" s="34"/>
      <c r="BD21" s="33">
        <v>0</v>
      </c>
      <c r="BE21" s="37">
        <v>0</v>
      </c>
      <c r="BF21" s="38">
        <v>0</v>
      </c>
      <c r="BG21" s="32">
        <f t="shared" si="7"/>
        <v>1129585</v>
      </c>
      <c r="BH21" s="323">
        <f t="shared" si="8"/>
        <v>1043935</v>
      </c>
      <c r="BI21" s="40">
        <f t="shared" si="5"/>
        <v>865995</v>
      </c>
      <c r="BJ21" s="41">
        <f t="shared" si="9"/>
        <v>660850</v>
      </c>
      <c r="BK21" s="313">
        <f t="shared" si="2"/>
        <v>0.38764418973653569</v>
      </c>
    </row>
    <row r="22" spans="1:63" s="44" customFormat="1" ht="15.75" customHeight="1" thickBot="1" x14ac:dyDescent="0.3">
      <c r="A22" s="42" t="s">
        <v>170</v>
      </c>
      <c r="B22" s="163"/>
      <c r="C22" s="163"/>
      <c r="D22" s="163"/>
      <c r="E22" s="166">
        <f t="shared" si="6"/>
        <v>510000</v>
      </c>
      <c r="F22" s="163"/>
      <c r="G22" s="165">
        <v>0</v>
      </c>
      <c r="H22" s="35">
        <v>0</v>
      </c>
      <c r="I22" s="34"/>
      <c r="J22" s="36">
        <v>0</v>
      </c>
      <c r="K22" s="165">
        <v>0</v>
      </c>
      <c r="L22" s="35">
        <v>0</v>
      </c>
      <c r="M22" s="34"/>
      <c r="N22" s="36">
        <v>0</v>
      </c>
      <c r="O22" s="165">
        <v>0</v>
      </c>
      <c r="P22" s="35">
        <v>0</v>
      </c>
      <c r="Q22" s="34"/>
      <c r="R22" s="36">
        <v>0</v>
      </c>
      <c r="S22" s="352">
        <f t="shared" si="3"/>
        <v>0</v>
      </c>
      <c r="T22" s="165">
        <v>0</v>
      </c>
      <c r="U22" s="35">
        <v>0</v>
      </c>
      <c r="V22" s="34"/>
      <c r="W22" s="36">
        <v>0</v>
      </c>
      <c r="X22" s="165">
        <v>0</v>
      </c>
      <c r="Y22" s="35">
        <v>0</v>
      </c>
      <c r="Z22" s="34"/>
      <c r="AA22" s="36">
        <v>0</v>
      </c>
      <c r="AB22" s="165">
        <v>0</v>
      </c>
      <c r="AC22" s="35">
        <v>0</v>
      </c>
      <c r="AD22" s="34"/>
      <c r="AE22" s="36">
        <v>0</v>
      </c>
      <c r="AF22" s="354">
        <f t="shared" si="4"/>
        <v>0</v>
      </c>
      <c r="AG22" s="165">
        <v>0</v>
      </c>
      <c r="AH22" s="35">
        <v>0</v>
      </c>
      <c r="AI22" s="34"/>
      <c r="AJ22" s="36">
        <v>0</v>
      </c>
      <c r="AK22" s="165">
        <v>0</v>
      </c>
      <c r="AL22" s="35">
        <v>0</v>
      </c>
      <c r="AM22" s="34"/>
      <c r="AN22" s="36">
        <v>0</v>
      </c>
      <c r="AO22" s="165">
        <v>126000</v>
      </c>
      <c r="AP22" s="35">
        <v>0</v>
      </c>
      <c r="AQ22" s="34"/>
      <c r="AR22" s="36">
        <v>0</v>
      </c>
      <c r="AS22" s="165">
        <v>132000</v>
      </c>
      <c r="AT22" s="35">
        <v>0</v>
      </c>
      <c r="AU22" s="34"/>
      <c r="AV22" s="36">
        <v>0</v>
      </c>
      <c r="AW22" s="165">
        <v>132000</v>
      </c>
      <c r="AX22" s="35">
        <v>0</v>
      </c>
      <c r="AY22" s="34"/>
      <c r="AZ22" s="36">
        <v>0</v>
      </c>
      <c r="BA22" s="165">
        <v>120000</v>
      </c>
      <c r="BB22" s="35">
        <v>0</v>
      </c>
      <c r="BC22" s="34"/>
      <c r="BD22" s="36">
        <v>0</v>
      </c>
      <c r="BE22" s="39">
        <v>0</v>
      </c>
      <c r="BF22" s="43">
        <v>0</v>
      </c>
      <c r="BG22" s="32">
        <f t="shared" si="7"/>
        <v>0</v>
      </c>
      <c r="BH22" s="324">
        <f t="shared" si="8"/>
        <v>0</v>
      </c>
      <c r="BI22" s="43">
        <f t="shared" si="5"/>
        <v>0</v>
      </c>
      <c r="BJ22" s="39">
        <f t="shared" si="9"/>
        <v>510000</v>
      </c>
      <c r="BK22" s="313">
        <f t="shared" si="2"/>
        <v>1</v>
      </c>
    </row>
    <row r="23" spans="1:63" s="11" customFormat="1" ht="14.4" thickBot="1" x14ac:dyDescent="0.3">
      <c r="A23" s="167" t="s">
        <v>184</v>
      </c>
      <c r="B23" s="275">
        <v>2000000</v>
      </c>
      <c r="C23" s="275">
        <v>2000000</v>
      </c>
      <c r="D23" s="275">
        <v>0</v>
      </c>
      <c r="E23" s="275">
        <f>SUM(G23,K23,O23,T23,X23,AB23,AG23,AK23,AO23,AS23,AW23,BA23)+S23+AF23</f>
        <v>995670.41</v>
      </c>
      <c r="F23" s="315">
        <f>C23-BH23</f>
        <v>1334193.33</v>
      </c>
      <c r="G23" s="276">
        <f>SUM(G24:G25)</f>
        <v>0</v>
      </c>
      <c r="H23" s="277">
        <f>SUM(H24:H25)</f>
        <v>0</v>
      </c>
      <c r="I23" s="278"/>
      <c r="J23" s="279">
        <f>SUM(J24:J25)</f>
        <v>0</v>
      </c>
      <c r="K23" s="276">
        <f t="shared" ref="K23:L23" si="17">SUM(K24:K25)</f>
        <v>0</v>
      </c>
      <c r="L23" s="277">
        <f t="shared" si="17"/>
        <v>0</v>
      </c>
      <c r="M23" s="278"/>
      <c r="N23" s="279">
        <f t="shared" ref="N23:P23" si="18">SUM(N24:N25)</f>
        <v>0</v>
      </c>
      <c r="O23" s="276">
        <f t="shared" si="18"/>
        <v>0</v>
      </c>
      <c r="P23" s="277">
        <f t="shared" si="18"/>
        <v>0</v>
      </c>
      <c r="Q23" s="278"/>
      <c r="R23" s="279">
        <f t="shared" ref="R23:U23" si="19">SUM(R24:R25)</f>
        <v>0</v>
      </c>
      <c r="S23" s="355">
        <f t="shared" ref="S23:S30" si="20">-G23+H23-K23+L23-O23+P23</f>
        <v>0</v>
      </c>
      <c r="T23" s="276">
        <f t="shared" si="19"/>
        <v>0</v>
      </c>
      <c r="U23" s="277">
        <f t="shared" si="19"/>
        <v>0</v>
      </c>
      <c r="V23" s="278"/>
      <c r="W23" s="279">
        <f t="shared" ref="W23:Y23" si="21">SUM(W24:W25)</f>
        <v>0</v>
      </c>
      <c r="X23" s="276">
        <f t="shared" si="21"/>
        <v>0</v>
      </c>
      <c r="Y23" s="277">
        <f t="shared" si="21"/>
        <v>0</v>
      </c>
      <c r="Z23" s="278"/>
      <c r="AA23" s="279">
        <f t="shared" ref="AA23:AC23" si="22">SUM(AA24:AA25)</f>
        <v>0</v>
      </c>
      <c r="AB23" s="276">
        <f t="shared" si="22"/>
        <v>0</v>
      </c>
      <c r="AC23" s="277">
        <f t="shared" si="22"/>
        <v>0</v>
      </c>
      <c r="AD23" s="278"/>
      <c r="AE23" s="279">
        <f t="shared" ref="AE23:AH23" si="23">SUM(AE24:AE25)</f>
        <v>0</v>
      </c>
      <c r="AF23" s="355">
        <f t="shared" ref="AF23:AF30" si="24">-T23+U23-X23+Y23-AB23+AC23</f>
        <v>0</v>
      </c>
      <c r="AG23" s="276">
        <f t="shared" si="23"/>
        <v>13147.67</v>
      </c>
      <c r="AH23" s="277">
        <f t="shared" si="23"/>
        <v>0</v>
      </c>
      <c r="AI23" s="278"/>
      <c r="AJ23" s="279">
        <f t="shared" ref="AJ23:AL23" si="25">SUM(AJ24:AJ25)</f>
        <v>0</v>
      </c>
      <c r="AK23" s="276">
        <f t="shared" si="25"/>
        <v>813420</v>
      </c>
      <c r="AL23" s="277">
        <f t="shared" si="25"/>
        <v>665806.67000000004</v>
      </c>
      <c r="AM23" s="278"/>
      <c r="AN23" s="279">
        <f t="shared" ref="AN23:AP23" si="26">SUM(AN24:AN25)</f>
        <v>13147.67</v>
      </c>
      <c r="AO23" s="276">
        <f t="shared" si="26"/>
        <v>27887</v>
      </c>
      <c r="AP23" s="277">
        <f t="shared" si="26"/>
        <v>0</v>
      </c>
      <c r="AQ23" s="278"/>
      <c r="AR23" s="279">
        <f t="shared" ref="AR23:AT23" si="27">SUM(AR24:AR25)</f>
        <v>0</v>
      </c>
      <c r="AS23" s="276">
        <f t="shared" si="27"/>
        <v>58328.520000000004</v>
      </c>
      <c r="AT23" s="277">
        <f t="shared" si="27"/>
        <v>0</v>
      </c>
      <c r="AU23" s="278"/>
      <c r="AV23" s="279">
        <f t="shared" ref="AV23:AX23" si="28">SUM(AV24:AV25)</f>
        <v>0</v>
      </c>
      <c r="AW23" s="276">
        <f t="shared" si="28"/>
        <v>54812.26</v>
      </c>
      <c r="AX23" s="277">
        <f t="shared" si="28"/>
        <v>0</v>
      </c>
      <c r="AY23" s="278"/>
      <c r="AZ23" s="279">
        <f t="shared" ref="AZ23:BB23" si="29">SUM(AZ24:AZ25)</f>
        <v>0</v>
      </c>
      <c r="BA23" s="276">
        <f t="shared" si="29"/>
        <v>28074.959999999999</v>
      </c>
      <c r="BB23" s="277">
        <f t="shared" si="29"/>
        <v>0</v>
      </c>
      <c r="BC23" s="278"/>
      <c r="BD23" s="279">
        <f t="shared" ref="BD23" si="30">SUM(BD24:BD25)</f>
        <v>0</v>
      </c>
      <c r="BE23" s="281">
        <f t="shared" ref="BE23" si="31">SUM(BE24:BE25)</f>
        <v>0</v>
      </c>
      <c r="BF23" s="282">
        <f t="shared" ref="BF23" si="32">SUM(BF24:BF25)</f>
        <v>0</v>
      </c>
      <c r="BG23" s="280">
        <f t="shared" ref="BG23" si="33">SUM(BG24:BG25)</f>
        <v>826567.67</v>
      </c>
      <c r="BH23" s="325">
        <f t="shared" ref="BH23:BI23" si="34">SUM(BH24:BH25)</f>
        <v>665806.67000000004</v>
      </c>
      <c r="BI23" s="283">
        <f t="shared" si="34"/>
        <v>13147.67</v>
      </c>
      <c r="BJ23" s="284">
        <f t="shared" ref="BJ23" si="35">SUM(BJ24:BJ25)</f>
        <v>329863.74</v>
      </c>
      <c r="BK23" s="316">
        <f t="shared" si="2"/>
        <v>0.3312981250492319</v>
      </c>
    </row>
    <row r="24" spans="1:63" s="11" customFormat="1" ht="15" customHeight="1" x14ac:dyDescent="0.25">
      <c r="A24" s="31" t="s">
        <v>202</v>
      </c>
      <c r="B24" s="164"/>
      <c r="C24" s="163"/>
      <c r="D24" s="164"/>
      <c r="E24" s="32">
        <f t="shared" si="6"/>
        <v>182250.41</v>
      </c>
      <c r="F24" s="163"/>
      <c r="G24" s="37">
        <v>0</v>
      </c>
      <c r="H24" s="33">
        <v>0</v>
      </c>
      <c r="I24" s="34"/>
      <c r="J24" s="35">
        <v>0</v>
      </c>
      <c r="K24" s="37">
        <v>0</v>
      </c>
      <c r="L24" s="33">
        <v>0</v>
      </c>
      <c r="M24" s="34"/>
      <c r="N24" s="35">
        <v>0</v>
      </c>
      <c r="O24" s="37">
        <v>0</v>
      </c>
      <c r="P24" s="33">
        <v>0</v>
      </c>
      <c r="Q24" s="34"/>
      <c r="R24" s="35">
        <v>0</v>
      </c>
      <c r="S24" s="356">
        <f t="shared" si="20"/>
        <v>0</v>
      </c>
      <c r="T24" s="37">
        <v>0</v>
      </c>
      <c r="U24" s="33">
        <v>0</v>
      </c>
      <c r="V24" s="34"/>
      <c r="W24" s="35">
        <v>0</v>
      </c>
      <c r="X24" s="37">
        <v>0</v>
      </c>
      <c r="Y24" s="33">
        <v>0</v>
      </c>
      <c r="Z24" s="34"/>
      <c r="AA24" s="35">
        <v>0</v>
      </c>
      <c r="AB24" s="37">
        <v>0</v>
      </c>
      <c r="AC24" s="33">
        <v>0</v>
      </c>
      <c r="AD24" s="34"/>
      <c r="AE24" s="35">
        <v>0</v>
      </c>
      <c r="AF24" s="356">
        <f t="shared" si="24"/>
        <v>0</v>
      </c>
      <c r="AG24" s="37">
        <v>13147.67</v>
      </c>
      <c r="AH24" s="33">
        <v>0</v>
      </c>
      <c r="AI24" s="34"/>
      <c r="AJ24" s="35">
        <v>0</v>
      </c>
      <c r="AK24" s="37">
        <v>0</v>
      </c>
      <c r="AL24" s="33">
        <v>13147.67</v>
      </c>
      <c r="AM24" s="34">
        <v>3</v>
      </c>
      <c r="AN24" s="35">
        <v>13147.67</v>
      </c>
      <c r="AO24" s="37">
        <v>27887</v>
      </c>
      <c r="AP24" s="33">
        <v>0</v>
      </c>
      <c r="AQ24" s="34"/>
      <c r="AR24" s="35">
        <v>0</v>
      </c>
      <c r="AS24" s="37">
        <v>58328.520000000004</v>
      </c>
      <c r="AT24" s="33">
        <v>0</v>
      </c>
      <c r="AU24" s="34"/>
      <c r="AV24" s="35">
        <v>0</v>
      </c>
      <c r="AW24" s="37">
        <v>54812.26</v>
      </c>
      <c r="AX24" s="33">
        <v>0</v>
      </c>
      <c r="AY24" s="34"/>
      <c r="AZ24" s="35">
        <v>0</v>
      </c>
      <c r="BA24" s="37">
        <v>28074.959999999999</v>
      </c>
      <c r="BB24" s="33">
        <v>0</v>
      </c>
      <c r="BC24" s="34"/>
      <c r="BD24" s="35">
        <v>0</v>
      </c>
      <c r="BE24" s="37">
        <v>0</v>
      </c>
      <c r="BF24" s="38">
        <v>0</v>
      </c>
      <c r="BG24" s="39">
        <f t="shared" ref="BG24:BG30" si="36">(G24+K24+O24+T24+X24+AB24+AG24+AK24)+S24+AF24</f>
        <v>13147.67</v>
      </c>
      <c r="BH24" s="323">
        <f t="shared" ref="BH24:BH30" si="37">SUM(H24,L24,P24,U24,Y24,AC24,AH24,AL24,AP24,AT24,AX24,BB24,BE24)</f>
        <v>13147.67</v>
      </c>
      <c r="BI24" s="40">
        <f t="shared" ref="BI24:BI30" si="38">SUM(J24,N24,R24,W24,AA24,AE24,AJ24,AN24,AR24,AV24,AZ24,BD24,BF24)</f>
        <v>13147.67</v>
      </c>
      <c r="BJ24" s="41">
        <f t="shared" ref="BJ24:BJ30" si="39">E24-BH24</f>
        <v>169102.74</v>
      </c>
      <c r="BK24" s="313">
        <f t="shared" si="2"/>
        <v>0.92785931181169901</v>
      </c>
    </row>
    <row r="25" spans="1:63" s="11" customFormat="1" ht="15" customHeight="1" thickBot="1" x14ac:dyDescent="0.3">
      <c r="A25" s="31" t="s">
        <v>185</v>
      </c>
      <c r="B25" s="164"/>
      <c r="C25" s="163"/>
      <c r="D25" s="164"/>
      <c r="E25" s="32">
        <f t="shared" si="6"/>
        <v>813420</v>
      </c>
      <c r="F25" s="163"/>
      <c r="G25" s="37">
        <v>0</v>
      </c>
      <c r="H25" s="33">
        <v>0</v>
      </c>
      <c r="I25" s="34"/>
      <c r="J25" s="35">
        <v>0</v>
      </c>
      <c r="K25" s="37">
        <v>0</v>
      </c>
      <c r="L25" s="33">
        <v>0</v>
      </c>
      <c r="M25" s="34"/>
      <c r="N25" s="35">
        <v>0</v>
      </c>
      <c r="O25" s="37">
        <v>0</v>
      </c>
      <c r="P25" s="33">
        <v>0</v>
      </c>
      <c r="Q25" s="34"/>
      <c r="R25" s="35">
        <v>0</v>
      </c>
      <c r="S25" s="354">
        <f t="shared" si="20"/>
        <v>0</v>
      </c>
      <c r="T25" s="37">
        <v>0</v>
      </c>
      <c r="U25" s="33">
        <v>0</v>
      </c>
      <c r="V25" s="34"/>
      <c r="W25" s="35">
        <v>0</v>
      </c>
      <c r="X25" s="37">
        <v>0</v>
      </c>
      <c r="Y25" s="33">
        <v>0</v>
      </c>
      <c r="Z25" s="34"/>
      <c r="AA25" s="35">
        <v>0</v>
      </c>
      <c r="AB25" s="37">
        <v>0</v>
      </c>
      <c r="AC25" s="33">
        <v>0</v>
      </c>
      <c r="AD25" s="34"/>
      <c r="AE25" s="35">
        <v>0</v>
      </c>
      <c r="AF25" s="354">
        <f t="shared" si="24"/>
        <v>0</v>
      </c>
      <c r="AG25" s="37">
        <v>0</v>
      </c>
      <c r="AH25" s="33">
        <v>0</v>
      </c>
      <c r="AI25" s="34"/>
      <c r="AJ25" s="35">
        <v>0</v>
      </c>
      <c r="AK25" s="37">
        <v>813420</v>
      </c>
      <c r="AL25" s="33">
        <v>652659</v>
      </c>
      <c r="AM25" s="34">
        <v>2</v>
      </c>
      <c r="AN25" s="35">
        <v>0</v>
      </c>
      <c r="AO25" s="37">
        <v>0</v>
      </c>
      <c r="AP25" s="33">
        <v>0</v>
      </c>
      <c r="AQ25" s="34"/>
      <c r="AR25" s="35">
        <v>0</v>
      </c>
      <c r="AS25" s="37">
        <v>0</v>
      </c>
      <c r="AT25" s="33">
        <v>0</v>
      </c>
      <c r="AU25" s="34"/>
      <c r="AV25" s="35">
        <v>0</v>
      </c>
      <c r="AW25" s="37">
        <v>0</v>
      </c>
      <c r="AX25" s="33">
        <v>0</v>
      </c>
      <c r="AY25" s="34"/>
      <c r="AZ25" s="35">
        <v>0</v>
      </c>
      <c r="BA25" s="37">
        <v>0</v>
      </c>
      <c r="BB25" s="33">
        <v>0</v>
      </c>
      <c r="BC25" s="34"/>
      <c r="BD25" s="35">
        <v>0</v>
      </c>
      <c r="BE25" s="37">
        <v>0</v>
      </c>
      <c r="BF25" s="38">
        <v>0</v>
      </c>
      <c r="BG25" s="39">
        <f t="shared" si="36"/>
        <v>813420</v>
      </c>
      <c r="BH25" s="323">
        <f t="shared" si="37"/>
        <v>652659</v>
      </c>
      <c r="BI25" s="40">
        <f t="shared" si="38"/>
        <v>0</v>
      </c>
      <c r="BJ25" s="41">
        <f t="shared" si="39"/>
        <v>160761</v>
      </c>
      <c r="BK25" s="313">
        <f t="shared" si="2"/>
        <v>0.19763590764918493</v>
      </c>
    </row>
    <row r="26" spans="1:63" s="11" customFormat="1" ht="13.95" customHeight="1" x14ac:dyDescent="0.25">
      <c r="A26" s="167" t="s">
        <v>157</v>
      </c>
      <c r="B26" s="275">
        <v>1500000</v>
      </c>
      <c r="C26" s="275">
        <v>0</v>
      </c>
      <c r="D26" s="275">
        <v>1500000</v>
      </c>
      <c r="E26" s="275">
        <f t="shared" si="6"/>
        <v>0</v>
      </c>
      <c r="F26" s="315">
        <f t="shared" ref="F26:F30" si="40">C26-BH26</f>
        <v>0</v>
      </c>
      <c r="G26" s="276">
        <v>0</v>
      </c>
      <c r="H26" s="277">
        <v>0</v>
      </c>
      <c r="I26" s="278"/>
      <c r="J26" s="279">
        <v>0</v>
      </c>
      <c r="K26" s="276">
        <v>0</v>
      </c>
      <c r="L26" s="277">
        <v>0</v>
      </c>
      <c r="M26" s="278"/>
      <c r="N26" s="279">
        <v>0</v>
      </c>
      <c r="O26" s="276">
        <v>0</v>
      </c>
      <c r="P26" s="277">
        <v>0</v>
      </c>
      <c r="Q26" s="278"/>
      <c r="R26" s="279">
        <v>0</v>
      </c>
      <c r="S26" s="357">
        <f t="shared" si="20"/>
        <v>0</v>
      </c>
      <c r="T26" s="276">
        <v>0</v>
      </c>
      <c r="U26" s="277">
        <v>0</v>
      </c>
      <c r="V26" s="278"/>
      <c r="W26" s="279">
        <v>0</v>
      </c>
      <c r="X26" s="276">
        <v>0</v>
      </c>
      <c r="Y26" s="277">
        <v>0</v>
      </c>
      <c r="Z26" s="278"/>
      <c r="AA26" s="279">
        <v>0</v>
      </c>
      <c r="AB26" s="276">
        <v>0</v>
      </c>
      <c r="AC26" s="277">
        <v>0</v>
      </c>
      <c r="AD26" s="278"/>
      <c r="AE26" s="279">
        <v>0</v>
      </c>
      <c r="AF26" s="357">
        <f t="shared" si="24"/>
        <v>0</v>
      </c>
      <c r="AG26" s="276">
        <v>0</v>
      </c>
      <c r="AH26" s="277">
        <v>0</v>
      </c>
      <c r="AI26" s="278"/>
      <c r="AJ26" s="279">
        <v>0</v>
      </c>
      <c r="AK26" s="276">
        <v>0</v>
      </c>
      <c r="AL26" s="277">
        <v>0</v>
      </c>
      <c r="AM26" s="278"/>
      <c r="AN26" s="279">
        <v>0</v>
      </c>
      <c r="AO26" s="276">
        <v>0</v>
      </c>
      <c r="AP26" s="277">
        <v>0</v>
      </c>
      <c r="AQ26" s="278"/>
      <c r="AR26" s="279">
        <v>0</v>
      </c>
      <c r="AS26" s="276">
        <v>0</v>
      </c>
      <c r="AT26" s="277">
        <v>0</v>
      </c>
      <c r="AU26" s="278"/>
      <c r="AV26" s="279">
        <v>0</v>
      </c>
      <c r="AW26" s="276">
        <v>0</v>
      </c>
      <c r="AX26" s="277">
        <v>0</v>
      </c>
      <c r="AY26" s="278"/>
      <c r="AZ26" s="279">
        <v>0</v>
      </c>
      <c r="BA26" s="276">
        <v>0</v>
      </c>
      <c r="BB26" s="277">
        <v>0</v>
      </c>
      <c r="BC26" s="278"/>
      <c r="BD26" s="279">
        <v>0</v>
      </c>
      <c r="BE26" s="281">
        <v>0</v>
      </c>
      <c r="BF26" s="282">
        <v>0</v>
      </c>
      <c r="BG26" s="387">
        <f t="shared" si="36"/>
        <v>0</v>
      </c>
      <c r="BH26" s="325">
        <f t="shared" si="37"/>
        <v>0</v>
      </c>
      <c r="BI26" s="283">
        <f t="shared" si="38"/>
        <v>0</v>
      </c>
      <c r="BJ26" s="284">
        <f t="shared" si="39"/>
        <v>0</v>
      </c>
      <c r="BK26" s="316">
        <v>0</v>
      </c>
    </row>
    <row r="27" spans="1:63" s="11" customFormat="1" ht="13.95" customHeight="1" x14ac:dyDescent="0.25">
      <c r="A27" s="45" t="s">
        <v>186</v>
      </c>
      <c r="B27" s="48">
        <v>6053061</v>
      </c>
      <c r="C27" s="49">
        <v>6053061</v>
      </c>
      <c r="D27" s="48">
        <v>0</v>
      </c>
      <c r="E27" s="52">
        <f t="shared" si="6"/>
        <v>6053061</v>
      </c>
      <c r="F27" s="51">
        <f t="shared" si="40"/>
        <v>0</v>
      </c>
      <c r="G27" s="330">
        <v>6053061</v>
      </c>
      <c r="H27" s="53">
        <v>6053061</v>
      </c>
      <c r="I27" s="54"/>
      <c r="J27" s="331">
        <v>6053061</v>
      </c>
      <c r="K27" s="56">
        <v>0</v>
      </c>
      <c r="L27" s="53">
        <v>0</v>
      </c>
      <c r="M27" s="54"/>
      <c r="N27" s="331">
        <v>0</v>
      </c>
      <c r="O27" s="56">
        <v>0</v>
      </c>
      <c r="P27" s="53">
        <v>0</v>
      </c>
      <c r="Q27" s="54"/>
      <c r="R27" s="331">
        <v>0</v>
      </c>
      <c r="S27" s="358">
        <f t="shared" si="20"/>
        <v>0</v>
      </c>
      <c r="T27" s="56">
        <v>0</v>
      </c>
      <c r="U27" s="53">
        <v>0</v>
      </c>
      <c r="V27" s="54"/>
      <c r="W27" s="331">
        <v>0</v>
      </c>
      <c r="X27" s="56">
        <v>0</v>
      </c>
      <c r="Y27" s="53">
        <v>0</v>
      </c>
      <c r="Z27" s="54"/>
      <c r="AA27" s="331">
        <v>0</v>
      </c>
      <c r="AB27" s="56">
        <v>0</v>
      </c>
      <c r="AC27" s="53">
        <v>0</v>
      </c>
      <c r="AD27" s="54"/>
      <c r="AE27" s="331">
        <v>0</v>
      </c>
      <c r="AF27" s="358">
        <f t="shared" si="24"/>
        <v>0</v>
      </c>
      <c r="AG27" s="56">
        <v>0</v>
      </c>
      <c r="AH27" s="53">
        <v>0</v>
      </c>
      <c r="AI27" s="54"/>
      <c r="AJ27" s="331">
        <v>0</v>
      </c>
      <c r="AK27" s="56">
        <v>0</v>
      </c>
      <c r="AL27" s="53">
        <v>0</v>
      </c>
      <c r="AM27" s="54"/>
      <c r="AN27" s="331">
        <v>0</v>
      </c>
      <c r="AO27" s="56">
        <v>0</v>
      </c>
      <c r="AP27" s="53">
        <v>0</v>
      </c>
      <c r="AQ27" s="54"/>
      <c r="AR27" s="331">
        <v>0</v>
      </c>
      <c r="AS27" s="56">
        <v>0</v>
      </c>
      <c r="AT27" s="53">
        <v>0</v>
      </c>
      <c r="AU27" s="54"/>
      <c r="AV27" s="331">
        <v>0</v>
      </c>
      <c r="AW27" s="56">
        <v>0</v>
      </c>
      <c r="AX27" s="53">
        <v>0</v>
      </c>
      <c r="AY27" s="54"/>
      <c r="AZ27" s="331">
        <v>0</v>
      </c>
      <c r="BA27" s="56">
        <v>0</v>
      </c>
      <c r="BB27" s="53">
        <v>0</v>
      </c>
      <c r="BC27" s="54"/>
      <c r="BD27" s="320">
        <v>0</v>
      </c>
      <c r="BE27" s="321">
        <v>0</v>
      </c>
      <c r="BF27" s="333">
        <v>0</v>
      </c>
      <c r="BG27" s="387">
        <f t="shared" si="36"/>
        <v>6053061</v>
      </c>
      <c r="BH27" s="326">
        <f t="shared" si="37"/>
        <v>6053061</v>
      </c>
      <c r="BI27" s="334">
        <f t="shared" si="38"/>
        <v>6053061</v>
      </c>
      <c r="BJ27" s="335">
        <f t="shared" si="39"/>
        <v>0</v>
      </c>
      <c r="BK27" s="336">
        <f t="shared" si="2"/>
        <v>0</v>
      </c>
    </row>
    <row r="28" spans="1:63" s="11" customFormat="1" ht="13.95" customHeight="1" x14ac:dyDescent="0.25">
      <c r="A28" s="45" t="s">
        <v>19</v>
      </c>
      <c r="B28" s="48">
        <v>9743087</v>
      </c>
      <c r="C28" s="49">
        <v>9743087</v>
      </c>
      <c r="D28" s="48">
        <v>0</v>
      </c>
      <c r="E28" s="52">
        <f t="shared" si="6"/>
        <v>7709314.6600000048</v>
      </c>
      <c r="F28" s="51">
        <f t="shared" si="40"/>
        <v>5298000.1099999975</v>
      </c>
      <c r="G28" s="330">
        <v>754567.06</v>
      </c>
      <c r="H28" s="53">
        <v>496925.61000000004</v>
      </c>
      <c r="I28" s="54"/>
      <c r="J28" s="331">
        <v>496925.61000000004</v>
      </c>
      <c r="K28" s="56">
        <v>754567.06</v>
      </c>
      <c r="L28" s="53">
        <v>530433.80000000005</v>
      </c>
      <c r="M28" s="54"/>
      <c r="N28" s="331">
        <v>530433.80000000005</v>
      </c>
      <c r="O28" s="56">
        <v>754567.06</v>
      </c>
      <c r="P28" s="53">
        <v>492961.02</v>
      </c>
      <c r="Q28" s="54"/>
      <c r="R28" s="331">
        <v>492961.02</v>
      </c>
      <c r="S28" s="358">
        <f t="shared" si="20"/>
        <v>-743380.75</v>
      </c>
      <c r="T28" s="56">
        <v>754567.06</v>
      </c>
      <c r="U28" s="53">
        <v>605694.6</v>
      </c>
      <c r="V28" s="54"/>
      <c r="W28" s="331">
        <v>81645.959999999992</v>
      </c>
      <c r="X28" s="56">
        <v>754567.06</v>
      </c>
      <c r="Y28" s="53">
        <v>510087.05000000272</v>
      </c>
      <c r="Z28" s="54"/>
      <c r="AA28" s="331">
        <v>1034135.6900000027</v>
      </c>
      <c r="AB28" s="56">
        <v>754567.06</v>
      </c>
      <c r="AC28" s="53">
        <v>545810.22000000009</v>
      </c>
      <c r="AD28" s="54"/>
      <c r="AE28" s="331">
        <v>545810.22000000009</v>
      </c>
      <c r="AF28" s="358">
        <f t="shared" si="24"/>
        <v>-602109.30999999738</v>
      </c>
      <c r="AG28" s="56">
        <v>754567.06</v>
      </c>
      <c r="AH28" s="53">
        <v>629626.99999999965</v>
      </c>
      <c r="AI28" s="54"/>
      <c r="AJ28" s="331">
        <v>629627</v>
      </c>
      <c r="AK28" s="56">
        <v>754567.06</v>
      </c>
      <c r="AL28" s="53">
        <v>633547.59000000008</v>
      </c>
      <c r="AM28" s="54"/>
      <c r="AN28" s="331">
        <v>633547.59000000008</v>
      </c>
      <c r="AO28" s="56">
        <v>754567.06</v>
      </c>
      <c r="AP28" s="53">
        <v>0</v>
      </c>
      <c r="AQ28" s="54"/>
      <c r="AR28" s="331">
        <v>0</v>
      </c>
      <c r="AS28" s="56">
        <v>754567.06</v>
      </c>
      <c r="AT28" s="53">
        <v>0</v>
      </c>
      <c r="AU28" s="54"/>
      <c r="AV28" s="331">
        <v>0</v>
      </c>
      <c r="AW28" s="56">
        <v>754567.06</v>
      </c>
      <c r="AX28" s="53">
        <v>0</v>
      </c>
      <c r="AY28" s="54"/>
      <c r="AZ28" s="331">
        <v>0</v>
      </c>
      <c r="BA28" s="56">
        <v>754567.06</v>
      </c>
      <c r="BB28" s="53">
        <v>0</v>
      </c>
      <c r="BC28" s="54"/>
      <c r="BD28" s="320">
        <v>0</v>
      </c>
      <c r="BE28" s="321">
        <v>0</v>
      </c>
      <c r="BF28" s="333">
        <v>0</v>
      </c>
      <c r="BG28" s="387">
        <f t="shared" si="36"/>
        <v>4691046.4200000027</v>
      </c>
      <c r="BH28" s="326">
        <f t="shared" si="37"/>
        <v>4445086.8900000025</v>
      </c>
      <c r="BI28" s="334">
        <f t="shared" si="38"/>
        <v>4445086.8900000034</v>
      </c>
      <c r="BJ28" s="335">
        <f t="shared" si="39"/>
        <v>3264227.7700000023</v>
      </c>
      <c r="BK28" s="336">
        <f t="shared" si="2"/>
        <v>0.4234134827751343</v>
      </c>
    </row>
    <row r="29" spans="1:63" s="11" customFormat="1" ht="13.95" customHeight="1" x14ac:dyDescent="0.25">
      <c r="A29" s="50" t="s">
        <v>20</v>
      </c>
      <c r="B29" s="48">
        <v>7978</v>
      </c>
      <c r="C29" s="49">
        <v>7978</v>
      </c>
      <c r="D29" s="48">
        <v>0</v>
      </c>
      <c r="E29" s="51">
        <f t="shared" si="6"/>
        <v>7978</v>
      </c>
      <c r="F29" s="51">
        <f t="shared" si="40"/>
        <v>0</v>
      </c>
      <c r="G29" s="330">
        <v>6944</v>
      </c>
      <c r="H29" s="53">
        <v>0</v>
      </c>
      <c r="I29" s="54"/>
      <c r="J29" s="332">
        <v>0</v>
      </c>
      <c r="K29" s="56">
        <v>0</v>
      </c>
      <c r="L29" s="53">
        <v>7978</v>
      </c>
      <c r="M29" s="54"/>
      <c r="N29" s="332">
        <v>7978</v>
      </c>
      <c r="O29" s="56">
        <v>0</v>
      </c>
      <c r="P29" s="53">
        <v>0</v>
      </c>
      <c r="Q29" s="54"/>
      <c r="R29" s="332">
        <v>0</v>
      </c>
      <c r="S29" s="358">
        <f t="shared" si="20"/>
        <v>1034</v>
      </c>
      <c r="T29" s="56">
        <v>0</v>
      </c>
      <c r="U29" s="53">
        <v>0</v>
      </c>
      <c r="V29" s="54"/>
      <c r="W29" s="332">
        <v>0</v>
      </c>
      <c r="X29" s="56">
        <v>0</v>
      </c>
      <c r="Y29" s="53">
        <v>0</v>
      </c>
      <c r="Z29" s="54"/>
      <c r="AA29" s="332">
        <v>0</v>
      </c>
      <c r="AB29" s="56">
        <v>0</v>
      </c>
      <c r="AC29" s="53">
        <v>0</v>
      </c>
      <c r="AD29" s="54"/>
      <c r="AE29" s="332">
        <v>0</v>
      </c>
      <c r="AF29" s="358">
        <f t="shared" si="24"/>
        <v>0</v>
      </c>
      <c r="AG29" s="56">
        <v>0</v>
      </c>
      <c r="AH29" s="53">
        <v>0</v>
      </c>
      <c r="AI29" s="54"/>
      <c r="AJ29" s="332">
        <v>0</v>
      </c>
      <c r="AK29" s="56">
        <v>0</v>
      </c>
      <c r="AL29" s="53">
        <v>0</v>
      </c>
      <c r="AM29" s="54"/>
      <c r="AN29" s="332">
        <v>0</v>
      </c>
      <c r="AO29" s="56">
        <v>0</v>
      </c>
      <c r="AP29" s="53">
        <v>0</v>
      </c>
      <c r="AQ29" s="54"/>
      <c r="AR29" s="332">
        <v>0</v>
      </c>
      <c r="AS29" s="56">
        <v>0</v>
      </c>
      <c r="AT29" s="53">
        <v>0</v>
      </c>
      <c r="AU29" s="54"/>
      <c r="AV29" s="332">
        <v>0</v>
      </c>
      <c r="AW29" s="56">
        <v>0</v>
      </c>
      <c r="AX29" s="53">
        <v>0</v>
      </c>
      <c r="AY29" s="54"/>
      <c r="AZ29" s="332">
        <v>0</v>
      </c>
      <c r="BA29" s="56">
        <v>0</v>
      </c>
      <c r="BB29" s="53">
        <v>0</v>
      </c>
      <c r="BC29" s="54"/>
      <c r="BD29" s="55">
        <v>0</v>
      </c>
      <c r="BE29" s="57">
        <v>0</v>
      </c>
      <c r="BF29" s="58">
        <v>0</v>
      </c>
      <c r="BG29" s="387">
        <f t="shared" si="36"/>
        <v>7978</v>
      </c>
      <c r="BH29" s="327">
        <f t="shared" si="37"/>
        <v>7978</v>
      </c>
      <c r="BI29" s="59">
        <f t="shared" si="38"/>
        <v>7978</v>
      </c>
      <c r="BJ29" s="60">
        <f t="shared" si="39"/>
        <v>0</v>
      </c>
      <c r="BK29" s="336">
        <f t="shared" si="2"/>
        <v>0</v>
      </c>
    </row>
    <row r="30" spans="1:63" s="11" customFormat="1" ht="13.95" customHeight="1" thickBot="1" x14ac:dyDescent="0.3">
      <c r="A30" s="61" t="s">
        <v>187</v>
      </c>
      <c r="B30" s="52">
        <v>24609</v>
      </c>
      <c r="C30" s="51">
        <v>24609</v>
      </c>
      <c r="D30" s="51">
        <v>0</v>
      </c>
      <c r="E30" s="51">
        <f t="shared" si="6"/>
        <v>24609</v>
      </c>
      <c r="F30" s="51">
        <f t="shared" si="40"/>
        <v>6152.25</v>
      </c>
      <c r="G30" s="62">
        <v>5818.25</v>
      </c>
      <c r="H30" s="63">
        <v>0</v>
      </c>
      <c r="I30" s="64"/>
      <c r="J30" s="65">
        <v>0</v>
      </c>
      <c r="K30" s="62">
        <v>0</v>
      </c>
      <c r="L30" s="63">
        <v>0</v>
      </c>
      <c r="M30" s="64"/>
      <c r="N30" s="65">
        <v>0</v>
      </c>
      <c r="O30" s="62">
        <v>0</v>
      </c>
      <c r="P30" s="63">
        <v>0</v>
      </c>
      <c r="Q30" s="64"/>
      <c r="R30" s="65">
        <v>0</v>
      </c>
      <c r="S30" s="359">
        <f t="shared" si="20"/>
        <v>-5818.25</v>
      </c>
      <c r="T30" s="62">
        <v>11636.5</v>
      </c>
      <c r="U30" s="63">
        <v>6152.25</v>
      </c>
      <c r="V30" s="64"/>
      <c r="W30" s="65">
        <v>6152.25</v>
      </c>
      <c r="X30" s="62">
        <v>0</v>
      </c>
      <c r="Y30" s="63">
        <v>0</v>
      </c>
      <c r="Z30" s="64"/>
      <c r="AA30" s="65">
        <v>0</v>
      </c>
      <c r="AB30" s="62">
        <v>0</v>
      </c>
      <c r="AC30" s="63">
        <v>0</v>
      </c>
      <c r="AD30" s="64"/>
      <c r="AE30" s="65">
        <v>0</v>
      </c>
      <c r="AF30" s="359">
        <f t="shared" si="24"/>
        <v>-5484.25</v>
      </c>
      <c r="AG30" s="62">
        <v>6152.25</v>
      </c>
      <c r="AH30" s="63">
        <v>6152.25</v>
      </c>
      <c r="AI30" s="64"/>
      <c r="AJ30" s="65">
        <v>6152.25</v>
      </c>
      <c r="AK30" s="62">
        <v>0</v>
      </c>
      <c r="AL30" s="63">
        <v>6152.25</v>
      </c>
      <c r="AM30" s="64"/>
      <c r="AN30" s="65">
        <v>6152.25</v>
      </c>
      <c r="AO30" s="62">
        <v>0</v>
      </c>
      <c r="AP30" s="63">
        <v>0</v>
      </c>
      <c r="AQ30" s="64"/>
      <c r="AR30" s="65">
        <v>0</v>
      </c>
      <c r="AS30" s="62">
        <v>6152.25</v>
      </c>
      <c r="AT30" s="63">
        <v>0</v>
      </c>
      <c r="AU30" s="64"/>
      <c r="AV30" s="65">
        <v>0</v>
      </c>
      <c r="AW30" s="62">
        <v>0</v>
      </c>
      <c r="AX30" s="63">
        <v>0</v>
      </c>
      <c r="AY30" s="64"/>
      <c r="AZ30" s="65">
        <v>0</v>
      </c>
      <c r="BA30" s="62">
        <v>6152.25</v>
      </c>
      <c r="BB30" s="63">
        <v>0</v>
      </c>
      <c r="BC30" s="64"/>
      <c r="BD30" s="65">
        <v>0</v>
      </c>
      <c r="BE30" s="46">
        <v>0</v>
      </c>
      <c r="BF30" s="47">
        <v>0</v>
      </c>
      <c r="BG30" s="387">
        <f t="shared" si="36"/>
        <v>12304.5</v>
      </c>
      <c r="BH30" s="327">
        <f t="shared" si="37"/>
        <v>18456.75</v>
      </c>
      <c r="BI30" s="59">
        <f t="shared" si="38"/>
        <v>18456.75</v>
      </c>
      <c r="BJ30" s="60">
        <f t="shared" si="39"/>
        <v>6152.25</v>
      </c>
      <c r="BK30" s="317">
        <f t="shared" si="2"/>
        <v>0.25</v>
      </c>
    </row>
    <row r="31" spans="1:63" s="11" customFormat="1" ht="14.4" thickBot="1" x14ac:dyDescent="0.3">
      <c r="A31" s="66" t="s">
        <v>21</v>
      </c>
      <c r="B31" s="67">
        <f t="shared" ref="B31:H31" si="41">SUM(B13,B23,B26:B30)</f>
        <v>63769143</v>
      </c>
      <c r="C31" s="68">
        <f t="shared" si="41"/>
        <v>50464380</v>
      </c>
      <c r="D31" s="68">
        <f t="shared" si="41"/>
        <v>13304763</v>
      </c>
      <c r="E31" s="68">
        <f t="shared" si="41"/>
        <v>58328367.391666666</v>
      </c>
      <c r="F31" s="68">
        <f t="shared" si="41"/>
        <v>15157868.225000001</v>
      </c>
      <c r="G31" s="69">
        <f t="shared" si="41"/>
        <v>8138809.1708333343</v>
      </c>
      <c r="H31" s="70">
        <f t="shared" si="41"/>
        <v>7732919.0500000007</v>
      </c>
      <c r="I31" s="71"/>
      <c r="J31" s="72">
        <f>SUM(J13,J23,J26:J30)</f>
        <v>6979840.0500000007</v>
      </c>
      <c r="K31" s="69">
        <f>SUM(K13,K23,K26:K30)</f>
        <v>5628201.4858333338</v>
      </c>
      <c r="L31" s="70">
        <f>SUM(L13,L23,L26:L30)</f>
        <v>4870085.62</v>
      </c>
      <c r="M31" s="71"/>
      <c r="N31" s="72">
        <f>SUM(N13,N23,N26:N30)</f>
        <v>1389737.82</v>
      </c>
      <c r="O31" s="69">
        <f>SUM(O13,O23,O26:O30)</f>
        <v>1641843.9208333334</v>
      </c>
      <c r="P31" s="70">
        <f>SUM(P13,P23,P26:P30)</f>
        <v>2898955.28</v>
      </c>
      <c r="Q31" s="71"/>
      <c r="R31" s="72">
        <f>SUM(R13,R23,R26:R30)</f>
        <v>4762652.08</v>
      </c>
      <c r="S31" s="360">
        <f>SUM(S13,S23,S26:S30)</f>
        <v>93105.372499999939</v>
      </c>
      <c r="T31" s="69">
        <f>SUM(T13,T23,T26:T30)</f>
        <v>3520851.6825000001</v>
      </c>
      <c r="U31" s="70">
        <f>SUM(U13,U23,U26:U30)</f>
        <v>3238309.4924999997</v>
      </c>
      <c r="V31" s="71"/>
      <c r="W31" s="72">
        <f>SUM(W13,W23,W26:W30)</f>
        <v>3164688.9499999997</v>
      </c>
      <c r="X31" s="69">
        <f>SUM(X13,X23,X26:X30)</f>
        <v>5606461.1150000002</v>
      </c>
      <c r="Y31" s="70">
        <f>SUM(Y13,Y23,Y26:Y30)</f>
        <v>5077985.160000002</v>
      </c>
      <c r="Z31" s="71"/>
      <c r="AA31" s="72">
        <f>SUM(AA13,AA23,AA26:AA30)</f>
        <v>2617264.5900000026</v>
      </c>
      <c r="AB31" s="69">
        <f>SUM(AB13,AB23,AB26:AB30)</f>
        <v>3934913.5475000003</v>
      </c>
      <c r="AC31" s="70">
        <f>SUM(AC13,AC23,AC26:AC30)</f>
        <v>3934280.64</v>
      </c>
      <c r="AD31" s="71"/>
      <c r="AE31" s="72">
        <v>4759728.8600000003</v>
      </c>
      <c r="AF31" s="360">
        <f>SUM(AF13,AF23,AF26:AF30)</f>
        <v>-811651.05249999731</v>
      </c>
      <c r="AG31" s="69">
        <f>SUM(AG13,AG23,AG26:AG30)</f>
        <v>2271988.7741666669</v>
      </c>
      <c r="AH31" s="70">
        <f>SUM(AH13,AH23,AH26:AH30)</f>
        <v>1956693.0324999997</v>
      </c>
      <c r="AI31" s="71"/>
      <c r="AJ31" s="72">
        <f>SUM(AJ13,AJ23,AJ26:AJ30)</f>
        <v>5536610.4924999997</v>
      </c>
      <c r="AK31" s="69">
        <f>SUM(AK13,AK23,AK26:AK30)</f>
        <v>5913613.6999999993</v>
      </c>
      <c r="AL31" s="70">
        <f>SUM(AL13,AL23,AL26:AL30)</f>
        <v>5597283.5</v>
      </c>
      <c r="AM31" s="71"/>
      <c r="AN31" s="72">
        <f>SUM(AN13,AN23,AN26:AN30)</f>
        <v>1152294.4125000001</v>
      </c>
      <c r="AO31" s="69">
        <f>SUM(AO13,AO23,AO26:AO30)</f>
        <v>8831907.1225000005</v>
      </c>
      <c r="AP31" s="70">
        <f>SUM(AP13,AP23,AP26:AP30)</f>
        <v>0</v>
      </c>
      <c r="AQ31" s="71"/>
      <c r="AR31" s="72">
        <f>SUM(AR13,AR23,AR26:AR30)</f>
        <v>0</v>
      </c>
      <c r="AS31" s="69">
        <f>SUM(AS13,AS23,AS26:AS30)</f>
        <v>5227938.8925000001</v>
      </c>
      <c r="AT31" s="70">
        <f>SUM(AT13,AT23,AT26:AT30)</f>
        <v>0</v>
      </c>
      <c r="AU31" s="71"/>
      <c r="AV31" s="72">
        <f>SUM(AV13,AV23,AV26:AV30)</f>
        <v>0</v>
      </c>
      <c r="AW31" s="69">
        <f>SUM(AW13,AW23,AW26:AW30)</f>
        <v>6176393.9824999999</v>
      </c>
      <c r="AX31" s="70">
        <f>SUM(AX13,AX23,AX26:AX30)</f>
        <v>0</v>
      </c>
      <c r="AY31" s="71"/>
      <c r="AZ31" s="72">
        <f>SUM(AZ13,AZ23,AZ26:AZ30)</f>
        <v>0</v>
      </c>
      <c r="BA31" s="69">
        <f>SUM(BA13,BA23,BA26:BA30)</f>
        <v>2153989.6774999998</v>
      </c>
      <c r="BB31" s="70">
        <f>SUM(BB13,BB23,BB26:BB30)</f>
        <v>0</v>
      </c>
      <c r="BC31" s="71"/>
      <c r="BD31" s="72">
        <f t="shared" ref="BD31:BJ31" si="42">SUM(BD13,BD23,BD26:BD30)</f>
        <v>0</v>
      </c>
      <c r="BE31" s="73">
        <f t="shared" si="42"/>
        <v>0</v>
      </c>
      <c r="BF31" s="74">
        <f t="shared" si="42"/>
        <v>0</v>
      </c>
      <c r="BG31" s="75">
        <f t="shared" si="42"/>
        <v>35938137.716666669</v>
      </c>
      <c r="BH31" s="328">
        <f t="shared" si="42"/>
        <v>35306511.774999999</v>
      </c>
      <c r="BI31" s="76">
        <f t="shared" ref="BI31" si="43">SUM(BI13,BI23,BI26:BI30)</f>
        <v>30362817.255000006</v>
      </c>
      <c r="BJ31" s="77">
        <f t="shared" si="42"/>
        <v>23021855.616666663</v>
      </c>
      <c r="BK31" s="318">
        <f t="shared" si="2"/>
        <v>0.39469398246788201</v>
      </c>
    </row>
    <row r="32" spans="1:63" x14ac:dyDescent="0.25">
      <c r="B32" s="10"/>
      <c r="C32" s="10"/>
      <c r="D32" s="10"/>
      <c r="E32" s="10"/>
      <c r="F32" s="10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361"/>
      <c r="T32" s="14"/>
      <c r="U32" s="14"/>
      <c r="V32" s="14"/>
      <c r="W32" s="14"/>
      <c r="X32" s="14"/>
      <c r="Y32" s="14"/>
      <c r="Z32" s="78"/>
      <c r="AA32" s="14"/>
      <c r="AB32" s="14"/>
      <c r="AC32" s="14"/>
      <c r="AD32" s="78"/>
      <c r="AE32" s="14"/>
      <c r="AF32" s="361"/>
      <c r="AG32" s="14"/>
      <c r="AH32" s="14"/>
      <c r="AI32" s="78"/>
      <c r="AJ32" s="14"/>
      <c r="AK32" s="14"/>
      <c r="AL32" s="14"/>
      <c r="AM32" s="78"/>
      <c r="AN32" s="14"/>
      <c r="AO32" s="14"/>
      <c r="AP32" s="14"/>
      <c r="AQ32" s="78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0"/>
      <c r="BH32" s="10"/>
      <c r="BI32" s="10"/>
    </row>
    <row r="33" spans="1:63" x14ac:dyDescent="0.25">
      <c r="B33" s="10"/>
      <c r="C33" s="10"/>
      <c r="D33" s="10"/>
      <c r="E33" s="10"/>
      <c r="F33" s="10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361"/>
      <c r="T33" s="14"/>
      <c r="U33" s="14"/>
      <c r="V33" s="14"/>
      <c r="W33" s="14"/>
      <c r="X33" s="14"/>
      <c r="Y33" s="14"/>
      <c r="Z33" s="78"/>
      <c r="AA33" s="14"/>
      <c r="AB33" s="14"/>
      <c r="AC33" s="14"/>
      <c r="AD33" s="78"/>
      <c r="AE33" s="14"/>
      <c r="AF33" s="361"/>
      <c r="AG33" s="14"/>
      <c r="AH33" s="14"/>
      <c r="AI33" s="78"/>
      <c r="AJ33" s="14"/>
      <c r="AK33" s="14"/>
      <c r="AL33" s="14"/>
      <c r="AM33" s="78"/>
      <c r="AN33" s="14"/>
      <c r="AO33" s="14"/>
      <c r="AP33" s="14"/>
      <c r="AQ33" s="78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0"/>
      <c r="BH33" s="10"/>
      <c r="BI33" s="10"/>
    </row>
    <row r="34" spans="1:63" ht="15" thickBot="1" x14ac:dyDescent="0.35">
      <c r="A34" s="80" t="s">
        <v>22</v>
      </c>
      <c r="B34" s="81"/>
      <c r="C34" s="81"/>
      <c r="D34" s="81"/>
      <c r="E34" s="82"/>
      <c r="F34" s="82"/>
      <c r="G34" s="83">
        <f>G31</f>
        <v>8138809.1708333343</v>
      </c>
      <c r="H34" s="83">
        <f>H31</f>
        <v>7732919.0500000007</v>
      </c>
      <c r="I34" s="83"/>
      <c r="J34" s="83">
        <f>J31</f>
        <v>6979840.0500000007</v>
      </c>
      <c r="K34" s="83">
        <f>G34+K31</f>
        <v>13767010.656666668</v>
      </c>
      <c r="L34" s="83">
        <f>H34+L31</f>
        <v>12603004.670000002</v>
      </c>
      <c r="M34" s="83"/>
      <c r="N34" s="83">
        <f>J34+N31</f>
        <v>8369577.870000001</v>
      </c>
      <c r="O34" s="83">
        <f>K34+O31</f>
        <v>15408854.577500001</v>
      </c>
      <c r="P34" s="83">
        <f>L34+P31</f>
        <v>15501959.950000001</v>
      </c>
      <c r="Q34" s="83"/>
      <c r="R34" s="83">
        <f>N34+R31</f>
        <v>13132229.950000001</v>
      </c>
      <c r="S34" s="362">
        <f>O34+S31</f>
        <v>15501959.950000001</v>
      </c>
      <c r="T34" s="83">
        <f>S34+T31</f>
        <v>19022811.6325</v>
      </c>
      <c r="U34" s="83">
        <f>P34+U31</f>
        <v>18740269.442500003</v>
      </c>
      <c r="V34" s="83"/>
      <c r="W34" s="83">
        <f>R34+W31</f>
        <v>16296918.9</v>
      </c>
      <c r="X34" s="83">
        <f>T34+X31</f>
        <v>24629272.747500002</v>
      </c>
      <c r="Y34" s="83">
        <f>U34+Y31</f>
        <v>23818254.602500007</v>
      </c>
      <c r="Z34" s="84"/>
      <c r="AA34" s="83">
        <f>W34+AA31</f>
        <v>18914183.490000002</v>
      </c>
      <c r="AB34" s="83">
        <f>X34+AB31</f>
        <v>28564186.295000002</v>
      </c>
      <c r="AC34" s="83">
        <f>Y34+AC31</f>
        <v>27752535.242500007</v>
      </c>
      <c r="AD34" s="84"/>
      <c r="AE34" s="83">
        <f>AA34+AE31</f>
        <v>23673912.350000001</v>
      </c>
      <c r="AF34" s="362">
        <f>AB34+AF31</f>
        <v>27752535.242500003</v>
      </c>
      <c r="AG34" s="83">
        <f>+AB34+AG31</f>
        <v>30836175.069166668</v>
      </c>
      <c r="AH34" s="83">
        <f>AC34+AH31</f>
        <v>29709228.275000006</v>
      </c>
      <c r="AI34" s="84"/>
      <c r="AJ34" s="83">
        <f>AE34+AJ31</f>
        <v>29210522.842500001</v>
      </c>
      <c r="AK34" s="83">
        <f>AG34+AK31</f>
        <v>36749788.769166663</v>
      </c>
      <c r="AL34" s="83">
        <f>AH34+AL31</f>
        <v>35306511.775000006</v>
      </c>
      <c r="AM34" s="84"/>
      <c r="AN34" s="83">
        <f>AJ34+AN31</f>
        <v>30362817.255000003</v>
      </c>
      <c r="AO34" s="83">
        <f>AK34+AO31</f>
        <v>45581695.891666666</v>
      </c>
      <c r="AP34" s="83">
        <f>AL34+AP31</f>
        <v>35306511.775000006</v>
      </c>
      <c r="AQ34" s="84"/>
      <c r="AR34" s="83">
        <f>AN34+AR31</f>
        <v>30362817.255000003</v>
      </c>
      <c r="AS34" s="83">
        <f>AO34+AS31</f>
        <v>50809634.784166664</v>
      </c>
      <c r="AT34" s="83">
        <f>AP34+AT31</f>
        <v>35306511.775000006</v>
      </c>
      <c r="AU34" s="83"/>
      <c r="AV34" s="83">
        <f>AR34+AV31</f>
        <v>30362817.255000003</v>
      </c>
      <c r="AW34" s="83">
        <f>AS34+AW31</f>
        <v>56986028.766666666</v>
      </c>
      <c r="AX34" s="83">
        <f>AT34+AX31</f>
        <v>35306511.775000006</v>
      </c>
      <c r="AY34" s="83"/>
      <c r="AZ34" s="83">
        <f>AV34+AZ31</f>
        <v>30362817.255000003</v>
      </c>
      <c r="BA34" s="83">
        <f>AW34+BA31</f>
        <v>59140018.444166668</v>
      </c>
      <c r="BB34" s="83">
        <f>AX34+BB31</f>
        <v>35306511.775000006</v>
      </c>
      <c r="BC34" s="83"/>
      <c r="BD34" s="83">
        <f>AZ34+BD31</f>
        <v>30362817.255000003</v>
      </c>
      <c r="BE34" s="83"/>
      <c r="BF34" s="83">
        <f>BD34+BF31</f>
        <v>30362817.255000003</v>
      </c>
      <c r="BH34" s="85" t="s">
        <v>23</v>
      </c>
      <c r="BI34" s="85" t="s">
        <v>23</v>
      </c>
      <c r="BK34" s="86">
        <f>BH31/BG31</f>
        <v>0.98242463350086873</v>
      </c>
    </row>
    <row r="35" spans="1:63" s="11" customFormat="1" ht="15" thickTop="1" x14ac:dyDescent="0.3">
      <c r="A35" s="87" t="s">
        <v>24</v>
      </c>
      <c r="B35" s="88"/>
      <c r="C35" s="88"/>
      <c r="D35" s="88"/>
      <c r="E35" s="88"/>
      <c r="F35" s="88"/>
      <c r="G35" s="417">
        <f>H31/G31</f>
        <v>0.95012905299611849</v>
      </c>
      <c r="H35" s="418"/>
      <c r="I35" s="418"/>
      <c r="J35" s="419"/>
      <c r="K35" s="417">
        <f>L31/K31</f>
        <v>0.86530051069749792</v>
      </c>
      <c r="L35" s="418"/>
      <c r="M35" s="418"/>
      <c r="N35" s="419"/>
      <c r="O35" s="417">
        <f>P31/O31</f>
        <v>1.7656704411516824</v>
      </c>
      <c r="P35" s="418"/>
      <c r="Q35" s="418"/>
      <c r="R35" s="419"/>
      <c r="S35" s="363"/>
      <c r="T35" s="417">
        <f>U31/T31</f>
        <v>0.91975174887248312</v>
      </c>
      <c r="U35" s="418"/>
      <c r="V35" s="418"/>
      <c r="W35" s="419"/>
      <c r="X35" s="417">
        <f>Y31/X31</f>
        <v>0.90573805041007616</v>
      </c>
      <c r="Y35" s="418"/>
      <c r="Z35" s="418"/>
      <c r="AA35" s="419"/>
      <c r="AB35" s="417">
        <f>AC31/AB31</f>
        <v>0.99983915593256112</v>
      </c>
      <c r="AC35" s="418"/>
      <c r="AD35" s="418"/>
      <c r="AE35" s="419"/>
      <c r="AF35" s="363"/>
      <c r="AG35" s="420">
        <f>AH31/AG31</f>
        <v>0.86122478013461434</v>
      </c>
      <c r="AH35" s="421"/>
      <c r="AI35" s="421"/>
      <c r="AJ35" s="422"/>
      <c r="AK35" s="420">
        <f>AL31/AK31</f>
        <v>0.94650813934633582</v>
      </c>
      <c r="AL35" s="421"/>
      <c r="AM35" s="421"/>
      <c r="AN35" s="422"/>
      <c r="AO35" s="420">
        <f>AP31/AO31</f>
        <v>0</v>
      </c>
      <c r="AP35" s="421"/>
      <c r="AQ35" s="421"/>
      <c r="AR35" s="422"/>
      <c r="AS35" s="420">
        <f>AT31/AS31</f>
        <v>0</v>
      </c>
      <c r="AT35" s="421"/>
      <c r="AU35" s="421"/>
      <c r="AV35" s="422"/>
      <c r="AW35" s="420">
        <f>AX31/AW31</f>
        <v>0</v>
      </c>
      <c r="AX35" s="421"/>
      <c r="AY35" s="421"/>
      <c r="AZ35" s="422"/>
      <c r="BA35" s="420">
        <f>BB31/BA31</f>
        <v>0</v>
      </c>
      <c r="BB35" s="421"/>
      <c r="BC35" s="421"/>
      <c r="BD35" s="422"/>
      <c r="BE35" s="89"/>
      <c r="BF35" s="90"/>
      <c r="BH35" s="85" t="s">
        <v>25</v>
      </c>
      <c r="BI35" s="85" t="s">
        <v>25</v>
      </c>
      <c r="BJ35" s="13"/>
      <c r="BK35" s="86">
        <f>BI31/BG31</f>
        <v>0.84486340094687062</v>
      </c>
    </row>
    <row r="36" spans="1:63" s="11" customFormat="1" ht="14.4" x14ac:dyDescent="0.3">
      <c r="A36" s="91" t="s">
        <v>26</v>
      </c>
      <c r="B36" s="88"/>
      <c r="C36" s="88"/>
      <c r="D36" s="88"/>
      <c r="E36" s="88"/>
      <c r="F36" s="88"/>
      <c r="G36" s="431">
        <f>H31/G31-1</f>
        <v>-4.9870947003881505E-2</v>
      </c>
      <c r="H36" s="432"/>
      <c r="I36" s="432"/>
      <c r="J36" s="433"/>
      <c r="K36" s="431">
        <f>L31/K31-1</f>
        <v>-0.13469948930250208</v>
      </c>
      <c r="L36" s="432"/>
      <c r="M36" s="432"/>
      <c r="N36" s="433"/>
      <c r="O36" s="431">
        <f>P31/O31-1</f>
        <v>0.76567044115168237</v>
      </c>
      <c r="P36" s="432"/>
      <c r="Q36" s="432"/>
      <c r="R36" s="433"/>
      <c r="S36" s="364"/>
      <c r="T36" s="431">
        <f>U31/T31-1</f>
        <v>-8.0248251127516879E-2</v>
      </c>
      <c r="U36" s="432"/>
      <c r="V36" s="432"/>
      <c r="W36" s="433"/>
      <c r="X36" s="431">
        <f>Y31/X31-1</f>
        <v>-9.4261949589923844E-2</v>
      </c>
      <c r="Y36" s="432"/>
      <c r="Z36" s="432"/>
      <c r="AA36" s="433"/>
      <c r="AB36" s="431">
        <f>AC31/AB31-1</f>
        <v>-1.6084406743888113E-4</v>
      </c>
      <c r="AC36" s="432"/>
      <c r="AD36" s="432"/>
      <c r="AE36" s="433"/>
      <c r="AF36" s="364"/>
      <c r="AG36" s="431">
        <f>AH31/AG31-1</f>
        <v>-0.13877521986538566</v>
      </c>
      <c r="AH36" s="432"/>
      <c r="AI36" s="432"/>
      <c r="AJ36" s="433"/>
      <c r="AK36" s="431">
        <f>AL31/AK31-1</f>
        <v>-5.3491860653664181E-2</v>
      </c>
      <c r="AL36" s="432"/>
      <c r="AM36" s="432"/>
      <c r="AN36" s="433"/>
      <c r="AO36" s="431">
        <f>AP31/AO31-1</f>
        <v>-1</v>
      </c>
      <c r="AP36" s="432"/>
      <c r="AQ36" s="432"/>
      <c r="AR36" s="433"/>
      <c r="AS36" s="431">
        <f>AT31/AS31-1</f>
        <v>-1</v>
      </c>
      <c r="AT36" s="432"/>
      <c r="AU36" s="432"/>
      <c r="AV36" s="433"/>
      <c r="AW36" s="431">
        <f>AX31/AW31-1</f>
        <v>-1</v>
      </c>
      <c r="AX36" s="432"/>
      <c r="AY36" s="432"/>
      <c r="AZ36" s="433"/>
      <c r="BA36" s="431">
        <f>BB31/BA31-1</f>
        <v>-1</v>
      </c>
      <c r="BB36" s="432"/>
      <c r="BC36" s="432"/>
      <c r="BD36" s="433"/>
      <c r="BE36" s="92"/>
      <c r="BF36" s="90"/>
      <c r="BH36" s="85"/>
      <c r="BI36" s="85"/>
      <c r="BJ36" s="13"/>
      <c r="BK36" s="86"/>
    </row>
    <row r="37" spans="1:63" s="11" customFormat="1" ht="14.4" x14ac:dyDescent="0.3">
      <c r="A37" s="93" t="s">
        <v>27</v>
      </c>
      <c r="B37" s="88"/>
      <c r="C37" s="88"/>
      <c r="D37" s="88"/>
      <c r="E37" s="88"/>
      <c r="F37" s="88"/>
      <c r="G37" s="434">
        <f>H31/G31</f>
        <v>0.95012905299611849</v>
      </c>
      <c r="H37" s="435"/>
      <c r="I37" s="435"/>
      <c r="J37" s="436"/>
      <c r="K37" s="434">
        <f>L34/K34</f>
        <v>0.91544961969627026</v>
      </c>
      <c r="L37" s="435"/>
      <c r="M37" s="435"/>
      <c r="N37" s="436"/>
      <c r="O37" s="434">
        <f>P34/O34</f>
        <v>1.0060423292355523</v>
      </c>
      <c r="P37" s="435"/>
      <c r="Q37" s="435"/>
      <c r="R37" s="436"/>
      <c r="S37" s="365"/>
      <c r="T37" s="434">
        <f>U34/T34</f>
        <v>0.98514719088542724</v>
      </c>
      <c r="U37" s="435"/>
      <c r="V37" s="435"/>
      <c r="W37" s="436"/>
      <c r="X37" s="434">
        <f>Y34/X34</f>
        <v>0.96707096659675762</v>
      </c>
      <c r="Y37" s="435"/>
      <c r="Z37" s="435"/>
      <c r="AA37" s="436"/>
      <c r="AB37" s="434">
        <f>AC34/AB34</f>
        <v>0.97158501054020674</v>
      </c>
      <c r="AC37" s="435"/>
      <c r="AD37" s="435"/>
      <c r="AE37" s="436"/>
      <c r="AF37" s="365"/>
      <c r="AG37" s="434">
        <f>AH34/AG34</f>
        <v>0.96345374250733495</v>
      </c>
      <c r="AH37" s="435"/>
      <c r="AI37" s="435"/>
      <c r="AJ37" s="436"/>
      <c r="AK37" s="437">
        <f>AL34/AK34</f>
        <v>0.96072693088844152</v>
      </c>
      <c r="AL37" s="437"/>
      <c r="AM37" s="437"/>
      <c r="AN37" s="437"/>
      <c r="AO37" s="437">
        <f>AP34/AO34</f>
        <v>0.77457652867748639</v>
      </c>
      <c r="AP37" s="437"/>
      <c r="AQ37" s="437"/>
      <c r="AR37" s="437"/>
      <c r="AS37" s="437">
        <f>AT34/AS34</f>
        <v>0.69487828292759635</v>
      </c>
      <c r="AT37" s="437"/>
      <c r="AU37" s="437"/>
      <c r="AV37" s="437"/>
      <c r="AW37" s="437">
        <f>AX34/AW34</f>
        <v>0.61956434829956342</v>
      </c>
      <c r="AX37" s="437"/>
      <c r="AY37" s="437"/>
      <c r="AZ37" s="437"/>
      <c r="BA37" s="437">
        <f>BB34/BA34</f>
        <v>0.59699866019373038</v>
      </c>
      <c r="BB37" s="437"/>
      <c r="BC37" s="437"/>
      <c r="BD37" s="437"/>
      <c r="BE37" s="89"/>
      <c r="BF37" s="90"/>
      <c r="BH37" s="85" t="s">
        <v>28</v>
      </c>
      <c r="BI37" s="85" t="s">
        <v>28</v>
      </c>
      <c r="BJ37" s="13"/>
      <c r="BK37" s="86">
        <f>C31/B31</f>
        <v>0.79136048605828058</v>
      </c>
    </row>
    <row r="38" spans="1:63" s="11" customFormat="1" ht="14.4" x14ac:dyDescent="0.3">
      <c r="A38" s="91" t="s">
        <v>29</v>
      </c>
      <c r="B38" s="88"/>
      <c r="C38" s="88"/>
      <c r="D38" s="88"/>
      <c r="E38" s="88"/>
      <c r="F38" s="88"/>
      <c r="G38" s="431">
        <f>H31/G31-1</f>
        <v>-4.9870947003881505E-2</v>
      </c>
      <c r="H38" s="432"/>
      <c r="I38" s="432"/>
      <c r="J38" s="433"/>
      <c r="K38" s="431">
        <f>L34/K34-1</f>
        <v>-8.4550380303729744E-2</v>
      </c>
      <c r="L38" s="432"/>
      <c r="M38" s="432"/>
      <c r="N38" s="433"/>
      <c r="O38" s="431">
        <f t="shared" ref="O38" si="44">P34/O34-1</f>
        <v>6.0423292355522573E-3</v>
      </c>
      <c r="P38" s="432"/>
      <c r="Q38" s="432"/>
      <c r="R38" s="433"/>
      <c r="S38" s="364"/>
      <c r="T38" s="431">
        <f t="shared" ref="T38" si="45">U34/T34-1</f>
        <v>-1.4852809114572763E-2</v>
      </c>
      <c r="U38" s="432"/>
      <c r="V38" s="432"/>
      <c r="W38" s="433"/>
      <c r="X38" s="431">
        <f>Y34/X34-1</f>
        <v>-3.292903340324238E-2</v>
      </c>
      <c r="Y38" s="432"/>
      <c r="Z38" s="432"/>
      <c r="AA38" s="433"/>
      <c r="AB38" s="431">
        <f t="shared" ref="AB38" si="46">AC34/AB34-1</f>
        <v>-2.8414989459793261E-2</v>
      </c>
      <c r="AC38" s="432"/>
      <c r="AD38" s="432"/>
      <c r="AE38" s="433"/>
      <c r="AF38" s="364"/>
      <c r="AG38" s="431">
        <f t="shared" ref="AG38" si="47">AH34/AG34-1</f>
        <v>-3.6546257492665046E-2</v>
      </c>
      <c r="AH38" s="432"/>
      <c r="AI38" s="432"/>
      <c r="AJ38" s="433"/>
      <c r="AK38" s="431">
        <f t="shared" ref="AK38" si="48">AL34/AK34-1</f>
        <v>-3.9273069111558478E-2</v>
      </c>
      <c r="AL38" s="432"/>
      <c r="AM38" s="432"/>
      <c r="AN38" s="433"/>
      <c r="AO38" s="431">
        <f t="shared" ref="AO38" si="49">AP34/AO34-1</f>
        <v>-0.22542347132251361</v>
      </c>
      <c r="AP38" s="432"/>
      <c r="AQ38" s="432"/>
      <c r="AR38" s="433"/>
      <c r="AS38" s="431">
        <f t="shared" ref="AS38" si="50">AT34/AS34-1</f>
        <v>-0.30512171707240365</v>
      </c>
      <c r="AT38" s="432"/>
      <c r="AU38" s="432"/>
      <c r="AV38" s="433"/>
      <c r="AW38" s="431">
        <f t="shared" ref="AW38" si="51">AX34/AW34-1</f>
        <v>-0.38043565170043658</v>
      </c>
      <c r="AX38" s="432"/>
      <c r="AY38" s="432"/>
      <c r="AZ38" s="433"/>
      <c r="BA38" s="431">
        <f t="shared" ref="BA38" si="52">BB34/BA34-1</f>
        <v>-0.40300133980626962</v>
      </c>
      <c r="BB38" s="432"/>
      <c r="BC38" s="432"/>
      <c r="BD38" s="433"/>
      <c r="BE38" s="92"/>
      <c r="BF38" s="90"/>
      <c r="BH38" s="85"/>
      <c r="BI38" s="85"/>
      <c r="BJ38" s="13"/>
      <c r="BK38" s="86"/>
    </row>
    <row r="39" spans="1:63" s="11" customFormat="1" x14ac:dyDescent="0.25">
      <c r="A39" s="94"/>
      <c r="B39" s="13"/>
      <c r="C39" s="13"/>
      <c r="D39" s="13"/>
      <c r="E39" s="13"/>
      <c r="F39" s="13"/>
      <c r="S39" s="366"/>
      <c r="Z39" s="95"/>
      <c r="AD39" s="95"/>
      <c r="AF39" s="366"/>
      <c r="AI39" s="95"/>
      <c r="AM39" s="95"/>
      <c r="AQ39" s="95"/>
      <c r="BH39" s="85" t="s">
        <v>30</v>
      </c>
      <c r="BI39" s="85" t="s">
        <v>30</v>
      </c>
      <c r="BJ39" s="2"/>
      <c r="BK39" s="86">
        <f>BI31/C31</f>
        <v>0.60166829068344851</v>
      </c>
    </row>
    <row r="40" spans="1:63" s="11" customFormat="1" x14ac:dyDescent="0.25">
      <c r="A40" s="1"/>
      <c r="B40" s="13"/>
      <c r="C40" s="13"/>
      <c r="D40" s="13"/>
      <c r="E40" s="13"/>
      <c r="F40" s="13"/>
      <c r="S40" s="329"/>
      <c r="Z40" s="95"/>
      <c r="AD40" s="95"/>
      <c r="AF40" s="329"/>
      <c r="AI40" s="95"/>
      <c r="AM40" s="95"/>
      <c r="AQ40" s="95"/>
      <c r="BG40" s="86" t="s">
        <v>31</v>
      </c>
      <c r="BH40" s="13"/>
      <c r="BJ40" s="2"/>
      <c r="BK40" s="2"/>
    </row>
    <row r="41" spans="1:63" x14ac:dyDescent="0.25">
      <c r="P41" s="11"/>
      <c r="S41" s="367"/>
      <c r="U41" s="96"/>
      <c r="AF41" s="367"/>
      <c r="BI41" s="97"/>
    </row>
    <row r="42" spans="1:63" x14ac:dyDescent="0.25">
      <c r="E42" s="10"/>
      <c r="F42" s="10"/>
      <c r="BG42" s="10"/>
      <c r="BH42" s="10"/>
    </row>
    <row r="43" spans="1:63" x14ac:dyDescent="0.25">
      <c r="J43" s="98"/>
      <c r="N43" s="98"/>
      <c r="R43" s="98"/>
      <c r="W43" s="98"/>
      <c r="AE43" s="79"/>
      <c r="AJ43" s="79"/>
      <c r="AN43" s="98"/>
      <c r="AR43" s="98"/>
      <c r="AV43" s="98"/>
      <c r="BH43" s="13"/>
    </row>
    <row r="44" spans="1:63" x14ac:dyDescent="0.25">
      <c r="BH44" s="10"/>
    </row>
    <row r="46" spans="1:63" s="2" customFormat="1" x14ac:dyDescent="0.25">
      <c r="A46" s="1"/>
      <c r="C46" s="13"/>
      <c r="D46" s="13"/>
      <c r="E46" s="13"/>
      <c r="F46" s="1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329"/>
      <c r="T46" s="1"/>
      <c r="U46" s="1"/>
      <c r="V46" s="1"/>
      <c r="W46" s="1"/>
      <c r="X46" s="1"/>
      <c r="Y46" s="1"/>
      <c r="Z46" s="3"/>
      <c r="AA46" s="1"/>
      <c r="AB46" s="1"/>
      <c r="AC46" s="1"/>
      <c r="AD46" s="3"/>
      <c r="AE46" s="1"/>
      <c r="AF46" s="329"/>
      <c r="AG46" s="1"/>
      <c r="AH46" s="1"/>
      <c r="AI46" s="3"/>
      <c r="AJ46" s="1"/>
      <c r="AK46" s="1"/>
      <c r="AL46" s="1"/>
      <c r="AM46" s="3"/>
      <c r="AN46" s="1"/>
      <c r="AO46" s="1"/>
      <c r="AP46" s="1"/>
      <c r="AQ46" s="3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3"/>
      <c r="BH46" s="13"/>
      <c r="BI46" s="13"/>
    </row>
    <row r="47" spans="1:63" s="2" customFormat="1" x14ac:dyDescent="0.25">
      <c r="A47" s="1"/>
      <c r="C47" s="13"/>
      <c r="D47" s="13"/>
      <c r="E47" s="13"/>
      <c r="F47" s="1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329"/>
      <c r="T47" s="1"/>
      <c r="U47" s="1"/>
      <c r="V47" s="1"/>
      <c r="W47" s="1"/>
      <c r="X47" s="1"/>
      <c r="Y47" s="1"/>
      <c r="Z47" s="3"/>
      <c r="AA47" s="1"/>
      <c r="AB47" s="1"/>
      <c r="AC47" s="1"/>
      <c r="AD47" s="3"/>
      <c r="AE47" s="1"/>
      <c r="AF47" s="329"/>
      <c r="AG47" s="1"/>
      <c r="AH47" s="1"/>
      <c r="AI47" s="3"/>
      <c r="AJ47" s="1"/>
      <c r="AK47" s="1"/>
      <c r="AL47" s="1"/>
      <c r="AM47" s="3"/>
      <c r="AN47" s="1"/>
      <c r="AO47" s="1"/>
      <c r="AP47" s="1"/>
      <c r="AQ47" s="3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3"/>
      <c r="BH47" s="13"/>
      <c r="BI47" s="13"/>
    </row>
    <row r="48" spans="1:63" s="2" customFormat="1" x14ac:dyDescent="0.25">
      <c r="A48" s="1"/>
      <c r="C48" s="13"/>
      <c r="D48" s="13"/>
      <c r="E48" s="13"/>
      <c r="F48" s="1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329"/>
      <c r="T48" s="1"/>
      <c r="U48" s="1"/>
      <c r="V48" s="1"/>
      <c r="W48" s="1"/>
      <c r="X48" s="1"/>
      <c r="Y48" s="1"/>
      <c r="Z48" s="3"/>
      <c r="AA48" s="1"/>
      <c r="AB48" s="1"/>
      <c r="AC48" s="1"/>
      <c r="AD48" s="3"/>
      <c r="AE48" s="1"/>
      <c r="AF48" s="329"/>
      <c r="AG48" s="1"/>
      <c r="AH48" s="1"/>
      <c r="AI48" s="3"/>
      <c r="AJ48" s="1"/>
      <c r="AK48" s="1"/>
      <c r="AL48" s="1"/>
      <c r="AM48" s="3"/>
      <c r="AN48" s="1"/>
      <c r="AO48" s="1"/>
      <c r="AP48" s="1"/>
      <c r="AQ48" s="3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3"/>
      <c r="BH48" s="13"/>
      <c r="BI48" s="13"/>
    </row>
    <row r="49" spans="1:61" s="2" customFormat="1" x14ac:dyDescent="0.25">
      <c r="A49" s="1"/>
      <c r="C49" s="13"/>
      <c r="D49" s="13"/>
      <c r="E49" s="13"/>
      <c r="F49" s="1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329"/>
      <c r="T49" s="1"/>
      <c r="U49" s="1"/>
      <c r="V49" s="1"/>
      <c r="W49" s="1"/>
      <c r="X49" s="1"/>
      <c r="Y49" s="1"/>
      <c r="Z49" s="3"/>
      <c r="AA49" s="1"/>
      <c r="AB49" s="1"/>
      <c r="AC49" s="1"/>
      <c r="AD49" s="3"/>
      <c r="AE49" s="1"/>
      <c r="AF49" s="329"/>
      <c r="AG49" s="1"/>
      <c r="AH49" s="1"/>
      <c r="AI49" s="3"/>
      <c r="AJ49" s="1"/>
      <c r="AK49" s="1"/>
      <c r="AL49" s="1"/>
      <c r="AM49" s="3"/>
      <c r="AN49" s="1"/>
      <c r="AO49" s="1"/>
      <c r="AP49" s="1"/>
      <c r="AQ49" s="3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3"/>
      <c r="BH49" s="13"/>
      <c r="BI49" s="13"/>
    </row>
    <row r="50" spans="1:61" s="2" customFormat="1" x14ac:dyDescent="0.25">
      <c r="A50" s="1"/>
      <c r="C50" s="13"/>
      <c r="D50" s="13"/>
      <c r="E50" s="13"/>
      <c r="F50" s="1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329"/>
      <c r="T50" s="1"/>
      <c r="U50" s="1"/>
      <c r="V50" s="1"/>
      <c r="W50" s="1"/>
      <c r="X50" s="1"/>
      <c r="Y50" s="1"/>
      <c r="Z50" s="3"/>
      <c r="AA50" s="1"/>
      <c r="AB50" s="1"/>
      <c r="AC50" s="1"/>
      <c r="AD50" s="3"/>
      <c r="AE50" s="1"/>
      <c r="AF50" s="329"/>
      <c r="AG50" s="1"/>
      <c r="AH50" s="1"/>
      <c r="AI50" s="3"/>
      <c r="AJ50" s="1"/>
      <c r="AK50" s="1"/>
      <c r="AL50" s="1"/>
      <c r="AM50" s="3"/>
      <c r="AN50" s="1"/>
      <c r="AO50" s="1"/>
      <c r="AP50" s="1"/>
      <c r="AQ50" s="3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3"/>
      <c r="BI50" s="13"/>
    </row>
    <row r="51" spans="1:61" s="2" customFormat="1" x14ac:dyDescent="0.25">
      <c r="A51" s="1"/>
      <c r="C51" s="13"/>
      <c r="D51" s="13"/>
      <c r="E51" s="13"/>
      <c r="F51" s="1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329"/>
      <c r="T51" s="1"/>
      <c r="U51" s="1"/>
      <c r="V51" s="1"/>
      <c r="W51" s="1"/>
      <c r="X51" s="1"/>
      <c r="Y51" s="1"/>
      <c r="Z51" s="3"/>
      <c r="AA51" s="1"/>
      <c r="AB51" s="1"/>
      <c r="AC51" s="1"/>
      <c r="AD51" s="3"/>
      <c r="AE51" s="1"/>
      <c r="AF51" s="329"/>
      <c r="AG51" s="1"/>
      <c r="AH51" s="1"/>
      <c r="AI51" s="3"/>
      <c r="AJ51" s="1"/>
      <c r="AK51" s="1"/>
      <c r="AL51" s="1"/>
      <c r="AM51" s="3"/>
      <c r="AN51" s="1"/>
      <c r="AO51" s="1"/>
      <c r="AP51" s="1"/>
      <c r="AQ51" s="3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3"/>
      <c r="BH51" s="13"/>
      <c r="BI51" s="13"/>
    </row>
    <row r="52" spans="1:61" s="2" customFormat="1" x14ac:dyDescent="0.25">
      <c r="A52" s="1"/>
      <c r="C52" s="13"/>
      <c r="D52" s="13"/>
      <c r="E52" s="13"/>
      <c r="F52" s="1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329"/>
      <c r="T52" s="1"/>
      <c r="U52" s="1"/>
      <c r="V52" s="1"/>
      <c r="W52" s="1"/>
      <c r="X52" s="1"/>
      <c r="Y52" s="1"/>
      <c r="Z52" s="3"/>
      <c r="AA52" s="1"/>
      <c r="AB52" s="1"/>
      <c r="AC52" s="1"/>
      <c r="AD52" s="3"/>
      <c r="AE52" s="1"/>
      <c r="AF52" s="329"/>
      <c r="AG52" s="1"/>
      <c r="AH52" s="1"/>
      <c r="AI52" s="3"/>
      <c r="AJ52" s="1"/>
      <c r="AK52" s="1"/>
      <c r="AL52" s="1"/>
      <c r="AM52" s="3"/>
      <c r="AN52" s="1"/>
      <c r="AO52" s="1"/>
      <c r="AP52" s="1"/>
      <c r="AQ52" s="3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3"/>
      <c r="BH52" s="13"/>
      <c r="BI52" s="13"/>
    </row>
    <row r="53" spans="1:61" s="2" customFormat="1" x14ac:dyDescent="0.25">
      <c r="A53" s="1"/>
      <c r="C53" s="13"/>
      <c r="D53" s="13"/>
      <c r="E53" s="13"/>
      <c r="F53" s="1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329"/>
      <c r="T53" s="1"/>
      <c r="U53" s="1"/>
      <c r="V53" s="1"/>
      <c r="W53" s="1"/>
      <c r="X53" s="1"/>
      <c r="Y53" s="1"/>
      <c r="Z53" s="3"/>
      <c r="AA53" s="1"/>
      <c r="AB53" s="1"/>
      <c r="AC53" s="1"/>
      <c r="AD53" s="3"/>
      <c r="AE53" s="1"/>
      <c r="AF53" s="329"/>
      <c r="AG53" s="1"/>
      <c r="AH53" s="1"/>
      <c r="AI53" s="3"/>
      <c r="AJ53" s="1"/>
      <c r="AK53" s="1"/>
      <c r="AL53" s="1"/>
      <c r="AM53" s="3"/>
      <c r="AN53" s="1"/>
      <c r="AO53" s="1"/>
      <c r="AP53" s="1"/>
      <c r="AQ53" s="3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3"/>
      <c r="BH53" s="13"/>
      <c r="BI53" s="13"/>
    </row>
    <row r="54" spans="1:61" s="2" customFormat="1" x14ac:dyDescent="0.25">
      <c r="A54" s="1"/>
      <c r="C54" s="13"/>
      <c r="D54" s="13"/>
      <c r="E54" s="13"/>
      <c r="F54" s="1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329"/>
      <c r="T54" s="1"/>
      <c r="U54" s="1"/>
      <c r="V54" s="1"/>
      <c r="W54" s="1"/>
      <c r="X54" s="1"/>
      <c r="Y54" s="1"/>
      <c r="Z54" s="3"/>
      <c r="AA54" s="1"/>
      <c r="AB54" s="1"/>
      <c r="AC54" s="1"/>
      <c r="AD54" s="3"/>
      <c r="AE54" s="1"/>
      <c r="AF54" s="329"/>
      <c r="AG54" s="1"/>
      <c r="AH54" s="1"/>
      <c r="AI54" s="3"/>
      <c r="AJ54" s="1"/>
      <c r="AK54" s="1"/>
      <c r="AL54" s="1"/>
      <c r="AM54" s="3"/>
      <c r="AN54" s="1"/>
      <c r="AO54" s="1"/>
      <c r="AP54" s="1"/>
      <c r="AQ54" s="3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3"/>
      <c r="BH54" s="13"/>
      <c r="BI54" s="13"/>
    </row>
    <row r="55" spans="1:61" s="2" customFormat="1" x14ac:dyDescent="0.25">
      <c r="A55" s="1"/>
      <c r="C55" s="13"/>
      <c r="D55" s="13"/>
      <c r="E55" s="13"/>
      <c r="F55" s="1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329"/>
      <c r="T55" s="1"/>
      <c r="U55" s="1"/>
      <c r="V55" s="1"/>
      <c r="W55" s="1"/>
      <c r="X55" s="1"/>
      <c r="Y55" s="1"/>
      <c r="Z55" s="3"/>
      <c r="AA55" s="1"/>
      <c r="AB55" s="1"/>
      <c r="AC55" s="1"/>
      <c r="AD55" s="3"/>
      <c r="AE55" s="1"/>
      <c r="AF55" s="329"/>
      <c r="AG55" s="1"/>
      <c r="AH55" s="1"/>
      <c r="AI55" s="3"/>
      <c r="AJ55" s="1"/>
      <c r="AK55" s="1"/>
      <c r="AL55" s="1"/>
      <c r="AM55" s="3"/>
      <c r="AN55" s="1"/>
      <c r="AO55" s="1"/>
      <c r="AP55" s="1"/>
      <c r="AQ55" s="3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3"/>
      <c r="BH55" s="13"/>
      <c r="BI55" s="13"/>
    </row>
    <row r="56" spans="1:61" s="2" customFormat="1" x14ac:dyDescent="0.25">
      <c r="A56" s="1"/>
      <c r="C56" s="13"/>
      <c r="D56" s="13"/>
      <c r="E56" s="13"/>
      <c r="F56" s="1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329"/>
      <c r="T56" s="1"/>
      <c r="U56" s="1"/>
      <c r="V56" s="1"/>
      <c r="W56" s="1"/>
      <c r="X56" s="1"/>
      <c r="Y56" s="1"/>
      <c r="Z56" s="3"/>
      <c r="AA56" s="1"/>
      <c r="AB56" s="1"/>
      <c r="AC56" s="1"/>
      <c r="AD56" s="3"/>
      <c r="AE56" s="1"/>
      <c r="AF56" s="329"/>
      <c r="AG56" s="1"/>
      <c r="AH56" s="1"/>
      <c r="AI56" s="3"/>
      <c r="AJ56" s="1"/>
      <c r="AK56" s="1"/>
      <c r="AL56" s="1"/>
      <c r="AM56" s="3"/>
      <c r="AN56" s="1"/>
      <c r="AO56" s="1"/>
      <c r="AP56" s="1"/>
      <c r="AQ56" s="3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3"/>
      <c r="BH56" s="13"/>
      <c r="BI56" s="13"/>
    </row>
    <row r="57" spans="1:61" s="2" customFormat="1" x14ac:dyDescent="0.25">
      <c r="A57" s="1"/>
      <c r="C57" s="13"/>
      <c r="D57" s="13"/>
      <c r="E57" s="13"/>
      <c r="F57" s="1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329"/>
      <c r="T57" s="1"/>
      <c r="U57" s="1"/>
      <c r="V57" s="1"/>
      <c r="W57" s="1"/>
      <c r="X57" s="1"/>
      <c r="Y57" s="1"/>
      <c r="Z57" s="3"/>
      <c r="AA57" s="1"/>
      <c r="AB57" s="1"/>
      <c r="AC57" s="1"/>
      <c r="AD57" s="3"/>
      <c r="AE57" s="1"/>
      <c r="AF57" s="329"/>
      <c r="AG57" s="1"/>
      <c r="AH57" s="1"/>
      <c r="AI57" s="3"/>
      <c r="AJ57" s="1"/>
      <c r="AK57" s="1"/>
      <c r="AL57" s="1"/>
      <c r="AM57" s="3"/>
      <c r="AN57" s="1"/>
      <c r="AO57" s="1"/>
      <c r="AP57" s="1"/>
      <c r="AQ57" s="3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3"/>
      <c r="BH57" s="13"/>
      <c r="BI57" s="13"/>
    </row>
    <row r="58" spans="1:61" s="2" customFormat="1" x14ac:dyDescent="0.25">
      <c r="A58" s="1"/>
      <c r="C58" s="13"/>
      <c r="D58" s="13"/>
      <c r="E58" s="13"/>
      <c r="F58" s="1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329"/>
      <c r="T58" s="1"/>
      <c r="U58" s="1"/>
      <c r="V58" s="1"/>
      <c r="W58" s="1"/>
      <c r="X58" s="1"/>
      <c r="Y58" s="1"/>
      <c r="Z58" s="3"/>
      <c r="AA58" s="1"/>
      <c r="AB58" s="1"/>
      <c r="AC58" s="1"/>
      <c r="AD58" s="3"/>
      <c r="AE58" s="1"/>
      <c r="AF58" s="329"/>
      <c r="AG58" s="1"/>
      <c r="AH58" s="1"/>
      <c r="AI58" s="3"/>
      <c r="AJ58" s="1"/>
      <c r="AK58" s="1"/>
      <c r="AL58" s="1"/>
      <c r="AM58" s="3"/>
      <c r="AN58" s="1"/>
      <c r="AO58" s="1"/>
      <c r="AP58" s="1"/>
      <c r="AQ58" s="3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3"/>
      <c r="BH58" s="13"/>
      <c r="BI58" s="13"/>
    </row>
  </sheetData>
  <mergeCells count="109">
    <mergeCell ref="G37:J37"/>
    <mergeCell ref="K37:N37"/>
    <mergeCell ref="O37:R37"/>
    <mergeCell ref="T37:W37"/>
    <mergeCell ref="X37:AA37"/>
    <mergeCell ref="AS38:AV38"/>
    <mergeCell ref="AW38:AZ38"/>
    <mergeCell ref="BA38:BD38"/>
    <mergeCell ref="BA37:BD37"/>
    <mergeCell ref="G38:J38"/>
    <mergeCell ref="K38:N38"/>
    <mergeCell ref="O38:R38"/>
    <mergeCell ref="T38:W38"/>
    <mergeCell ref="X38:AA38"/>
    <mergeCell ref="AB38:AE38"/>
    <mergeCell ref="AG38:AJ38"/>
    <mergeCell ref="AK38:AN38"/>
    <mergeCell ref="AO38:AR38"/>
    <mergeCell ref="AB37:AE37"/>
    <mergeCell ref="AG37:AJ37"/>
    <mergeCell ref="AK37:AN37"/>
    <mergeCell ref="AO37:AR37"/>
    <mergeCell ref="AS37:AV37"/>
    <mergeCell ref="AW37:AZ37"/>
    <mergeCell ref="AS35:AV35"/>
    <mergeCell ref="AW35:AZ35"/>
    <mergeCell ref="BA35:BD35"/>
    <mergeCell ref="G36:J36"/>
    <mergeCell ref="K36:N36"/>
    <mergeCell ref="O36:R36"/>
    <mergeCell ref="T36:W36"/>
    <mergeCell ref="X36:AA36"/>
    <mergeCell ref="AB36:AE36"/>
    <mergeCell ref="AG36:AJ36"/>
    <mergeCell ref="AK36:AN36"/>
    <mergeCell ref="AO36:AR36"/>
    <mergeCell ref="AS36:AV36"/>
    <mergeCell ref="AW36:AZ36"/>
    <mergeCell ref="BA36:BD36"/>
    <mergeCell ref="BK11:BK12"/>
    <mergeCell ref="G35:J35"/>
    <mergeCell ref="K35:N35"/>
    <mergeCell ref="O35:R35"/>
    <mergeCell ref="T35:W35"/>
    <mergeCell ref="X35:AA35"/>
    <mergeCell ref="AB35:AE35"/>
    <mergeCell ref="AG35:AJ35"/>
    <mergeCell ref="AK35:AN35"/>
    <mergeCell ref="AO35:AR35"/>
    <mergeCell ref="BE11:BE12"/>
    <mergeCell ref="BF11:BF12"/>
    <mergeCell ref="BG11:BG12"/>
    <mergeCell ref="BH11:BH12"/>
    <mergeCell ref="BI11:BI12"/>
    <mergeCell ref="BJ11:BJ12"/>
    <mergeCell ref="AW11:AW12"/>
    <mergeCell ref="AX11:AX12"/>
    <mergeCell ref="AZ11:AZ12"/>
    <mergeCell ref="BA11:BA12"/>
    <mergeCell ref="BB11:BB12"/>
    <mergeCell ref="BD11:BD12"/>
    <mergeCell ref="AO11:AO12"/>
    <mergeCell ref="AP11:AP12"/>
    <mergeCell ref="A11:A12"/>
    <mergeCell ref="G11:G12"/>
    <mergeCell ref="H11:H12"/>
    <mergeCell ref="J11:J12"/>
    <mergeCell ref="K11:K12"/>
    <mergeCell ref="L11:L12"/>
    <mergeCell ref="N11:N12"/>
    <mergeCell ref="AB10:AE10"/>
    <mergeCell ref="AG10:AJ10"/>
    <mergeCell ref="X11:X12"/>
    <mergeCell ref="Y11:Y12"/>
    <mergeCell ref="AA11:AA12"/>
    <mergeCell ref="AB11:AB12"/>
    <mergeCell ref="AC11:AC12"/>
    <mergeCell ref="AE11:AE12"/>
    <mergeCell ref="O11:O12"/>
    <mergeCell ref="P11:P12"/>
    <mergeCell ref="R11:R12"/>
    <mergeCell ref="T11:T12"/>
    <mergeCell ref="U11:U12"/>
    <mergeCell ref="W11:W12"/>
    <mergeCell ref="B10:F10"/>
    <mergeCell ref="G10:J10"/>
    <mergeCell ref="K10:N10"/>
    <mergeCell ref="O10:R10"/>
    <mergeCell ref="T10:W10"/>
    <mergeCell ref="X10:AA10"/>
    <mergeCell ref="BA10:BD10"/>
    <mergeCell ref="BE10:BF10"/>
    <mergeCell ref="BG10:BI10"/>
    <mergeCell ref="AK10:AN10"/>
    <mergeCell ref="AO10:AR10"/>
    <mergeCell ref="AS10:AV10"/>
    <mergeCell ref="AW10:AZ10"/>
    <mergeCell ref="S10:S12"/>
    <mergeCell ref="AR11:AR12"/>
    <mergeCell ref="AS11:AS12"/>
    <mergeCell ref="AT11:AT12"/>
    <mergeCell ref="AV11:AV12"/>
    <mergeCell ref="AG11:AG12"/>
    <mergeCell ref="AH11:AH12"/>
    <mergeCell ref="AJ11:AJ12"/>
    <mergeCell ref="AK11:AK12"/>
    <mergeCell ref="AL11:AL12"/>
    <mergeCell ref="AN11:AN12"/>
    <mergeCell ref="AF10:AF12"/>
  </mergeCells>
  <pageMargins left="0.7" right="0.7" top="0.75" bottom="0.75" header="0.3" footer="0.3"/>
  <pageSetup scale="52" orientation="landscape" r:id="rId1"/>
  <headerFooter>
    <oddFooter>&amp;LPublish Date: 3/7/2023&amp;CFlorida PALM FY 2023 - 2024 Spend Plan Summary FYTD&amp;R&amp;{Page}  of &amp;[Pages}</oddFooter>
  </headerFooter>
  <colBreaks count="1" manualBreakCount="1">
    <brk id="6" max="39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23979-90AB-44F0-BBB0-B25F6C541B1D}">
  <dimension ref="A2:AT50"/>
  <sheetViews>
    <sheetView zoomScaleNormal="100" zoomScaleSheetLayoutView="100" workbookViewId="0">
      <pane xSplit="3" ySplit="9" topLeftCell="Y10" activePane="bottomRight" state="frozen"/>
      <selection pane="topRight" activeCell="D1" sqref="D1"/>
      <selection pane="bottomLeft" activeCell="A10" sqref="A10"/>
      <selection pane="bottomRight" activeCell="AB31" sqref="AB31"/>
    </sheetView>
  </sheetViews>
  <sheetFormatPr defaultColWidth="9.109375" defaultRowHeight="13.8" x14ac:dyDescent="0.25"/>
  <cols>
    <col min="1" max="1" width="13.33203125" style="3" bestFit="1" customWidth="1"/>
    <col min="2" max="2" width="60.6640625" style="1" customWidth="1"/>
    <col min="3" max="3" width="18.109375" style="2" hidden="1" customWidth="1"/>
    <col min="4" max="4" width="16.88671875" style="1" bestFit="1" customWidth="1"/>
    <col min="5" max="5" width="16.6640625" style="1" customWidth="1"/>
    <col min="6" max="6" width="16.6640625" style="1" hidden="1" customWidth="1"/>
    <col min="7" max="8" width="16.6640625" style="1" customWidth="1"/>
    <col min="9" max="9" width="16.6640625" style="1" hidden="1" customWidth="1"/>
    <col min="10" max="11" width="16.6640625" style="1" customWidth="1"/>
    <col min="12" max="12" width="16.6640625" style="1" hidden="1" customWidth="1"/>
    <col min="13" max="13" width="16.6640625" style="329" customWidth="1"/>
    <col min="14" max="15" width="16.6640625" style="1" customWidth="1"/>
    <col min="16" max="16" width="16.6640625" style="1" hidden="1" customWidth="1"/>
    <col min="17" max="18" width="16.6640625" style="1" customWidth="1"/>
    <col min="19" max="19" width="16.6640625" style="1" hidden="1" customWidth="1"/>
    <col min="20" max="21" width="16.6640625" style="1" customWidth="1"/>
    <col min="22" max="22" width="16.6640625" style="1" hidden="1" customWidth="1"/>
    <col min="23" max="23" width="16.6640625" style="329" customWidth="1"/>
    <col min="24" max="25" width="16.6640625" style="1" customWidth="1"/>
    <col min="26" max="26" width="16.6640625" style="1" hidden="1" customWidth="1"/>
    <col min="27" max="28" width="16.6640625" style="1" customWidth="1"/>
    <col min="29" max="29" width="16.6640625" style="1" hidden="1" customWidth="1"/>
    <col min="30" max="31" width="16.6640625" style="1" customWidth="1"/>
    <col min="32" max="32" width="16.6640625" style="1" hidden="1" customWidth="1"/>
    <col min="33" max="34" width="16.6640625" style="1" customWidth="1"/>
    <col min="35" max="35" width="16.6640625" style="1" hidden="1" customWidth="1"/>
    <col min="36" max="37" width="16.6640625" style="1" customWidth="1"/>
    <col min="38" max="38" width="16.6640625" style="1" hidden="1" customWidth="1"/>
    <col min="39" max="40" width="16.6640625" style="1" customWidth="1"/>
    <col min="41" max="43" width="16.6640625" style="1" hidden="1" customWidth="1"/>
    <col min="44" max="44" width="16.88671875" style="1" hidden="1" customWidth="1"/>
    <col min="45" max="45" width="16.88671875" style="1" bestFit="1" customWidth="1"/>
    <col min="46" max="16384" width="9.109375" style="1"/>
  </cols>
  <sheetData>
    <row r="2" spans="1:45" ht="14.4" thickBot="1" x14ac:dyDescent="0.3"/>
    <row r="3" spans="1:45" ht="15" customHeight="1" thickTop="1" x14ac:dyDescent="0.25">
      <c r="D3" s="448" t="s">
        <v>142</v>
      </c>
      <c r="E3" s="449"/>
      <c r="F3" s="450"/>
      <c r="G3" s="443" t="s">
        <v>143</v>
      </c>
      <c r="H3" s="444"/>
      <c r="I3" s="445"/>
      <c r="J3" s="443" t="s">
        <v>144</v>
      </c>
      <c r="K3" s="453"/>
      <c r="L3" s="454"/>
      <c r="M3" s="438"/>
      <c r="N3" s="443" t="s">
        <v>145</v>
      </c>
      <c r="O3" s="453"/>
      <c r="P3" s="454"/>
      <c r="Q3" s="443" t="s">
        <v>146</v>
      </c>
      <c r="R3" s="444"/>
      <c r="S3" s="445"/>
      <c r="T3" s="443" t="s">
        <v>147</v>
      </c>
      <c r="U3" s="444"/>
      <c r="V3" s="445"/>
      <c r="W3" s="438"/>
      <c r="X3" s="443" t="s">
        <v>148</v>
      </c>
      <c r="Y3" s="444"/>
      <c r="Z3" s="445"/>
      <c r="AA3" s="443" t="s">
        <v>149</v>
      </c>
      <c r="AB3" s="444"/>
      <c r="AC3" s="445"/>
      <c r="AD3" s="443" t="s">
        <v>150</v>
      </c>
      <c r="AE3" s="444"/>
      <c r="AF3" s="445"/>
      <c r="AG3" s="443" t="s">
        <v>151</v>
      </c>
      <c r="AH3" s="444"/>
      <c r="AI3" s="445"/>
      <c r="AJ3" s="443" t="s">
        <v>152</v>
      </c>
      <c r="AK3" s="444"/>
      <c r="AL3" s="445"/>
      <c r="AM3" s="443" t="s">
        <v>153</v>
      </c>
      <c r="AN3" s="444"/>
      <c r="AO3" s="445"/>
      <c r="AP3" s="469" t="s">
        <v>96</v>
      </c>
      <c r="AQ3" s="445"/>
    </row>
    <row r="4" spans="1:45" ht="15.75" customHeight="1" thickBot="1" x14ac:dyDescent="0.3">
      <c r="D4" s="451"/>
      <c r="E4" s="451"/>
      <c r="F4" s="452"/>
      <c r="G4" s="446"/>
      <c r="H4" s="446"/>
      <c r="I4" s="447"/>
      <c r="J4" s="455"/>
      <c r="K4" s="455"/>
      <c r="L4" s="456"/>
      <c r="M4" s="439"/>
      <c r="N4" s="455"/>
      <c r="O4" s="455"/>
      <c r="P4" s="456"/>
      <c r="Q4" s="446"/>
      <c r="R4" s="446"/>
      <c r="S4" s="447"/>
      <c r="T4" s="446"/>
      <c r="U4" s="446"/>
      <c r="V4" s="447"/>
      <c r="W4" s="439"/>
      <c r="X4" s="446"/>
      <c r="Y4" s="446"/>
      <c r="Z4" s="447"/>
      <c r="AA4" s="446"/>
      <c r="AB4" s="446"/>
      <c r="AC4" s="447"/>
      <c r="AD4" s="446"/>
      <c r="AE4" s="446"/>
      <c r="AF4" s="447"/>
      <c r="AG4" s="446"/>
      <c r="AH4" s="446"/>
      <c r="AI4" s="447"/>
      <c r="AJ4" s="446"/>
      <c r="AK4" s="446"/>
      <c r="AL4" s="447"/>
      <c r="AM4" s="446"/>
      <c r="AN4" s="446"/>
      <c r="AO4" s="447"/>
      <c r="AP4" s="470"/>
      <c r="AQ4" s="447"/>
    </row>
    <row r="5" spans="1:45" ht="15" customHeight="1" thickBot="1" x14ac:dyDescent="0.3">
      <c r="C5" s="471" t="s">
        <v>32</v>
      </c>
      <c r="D5" s="472" t="s">
        <v>33</v>
      </c>
      <c r="E5" s="473" t="s">
        <v>34</v>
      </c>
      <c r="F5" s="476" t="s">
        <v>35</v>
      </c>
      <c r="G5" s="479" t="s">
        <v>36</v>
      </c>
      <c r="H5" s="466" t="s">
        <v>37</v>
      </c>
      <c r="I5" s="460" t="s">
        <v>38</v>
      </c>
      <c r="J5" s="463" t="s">
        <v>39</v>
      </c>
      <c r="K5" s="466" t="s">
        <v>40</v>
      </c>
      <c r="L5" s="460" t="s">
        <v>41</v>
      </c>
      <c r="M5" s="440" t="s">
        <v>203</v>
      </c>
      <c r="N5" s="463" t="s">
        <v>42</v>
      </c>
      <c r="O5" s="466" t="s">
        <v>43</v>
      </c>
      <c r="P5" s="460" t="s">
        <v>44</v>
      </c>
      <c r="Q5" s="457" t="s">
        <v>45</v>
      </c>
      <c r="R5" s="482" t="s">
        <v>46</v>
      </c>
      <c r="S5" s="460" t="s">
        <v>47</v>
      </c>
      <c r="T5" s="463" t="s">
        <v>48</v>
      </c>
      <c r="U5" s="466" t="s">
        <v>49</v>
      </c>
      <c r="V5" s="460" t="s">
        <v>50</v>
      </c>
      <c r="W5" s="440" t="s">
        <v>203</v>
      </c>
      <c r="X5" s="463" t="s">
        <v>51</v>
      </c>
      <c r="Y5" s="466" t="s">
        <v>52</v>
      </c>
      <c r="Z5" s="460" t="s">
        <v>53</v>
      </c>
      <c r="AA5" s="463" t="s">
        <v>54</v>
      </c>
      <c r="AB5" s="466" t="s">
        <v>55</v>
      </c>
      <c r="AC5" s="460" t="s">
        <v>56</v>
      </c>
      <c r="AD5" s="463" t="s">
        <v>57</v>
      </c>
      <c r="AE5" s="466" t="s">
        <v>58</v>
      </c>
      <c r="AF5" s="460" t="s">
        <v>59</v>
      </c>
      <c r="AG5" s="463" t="s">
        <v>60</v>
      </c>
      <c r="AH5" s="466" t="s">
        <v>61</v>
      </c>
      <c r="AI5" s="460" t="s">
        <v>62</v>
      </c>
      <c r="AJ5" s="463" t="s">
        <v>63</v>
      </c>
      <c r="AK5" s="466" t="s">
        <v>64</v>
      </c>
      <c r="AL5" s="460" t="s">
        <v>65</v>
      </c>
      <c r="AM5" s="463" t="s">
        <v>66</v>
      </c>
      <c r="AN5" s="466" t="s">
        <v>67</v>
      </c>
      <c r="AO5" s="460" t="s">
        <v>68</v>
      </c>
      <c r="AP5" s="487" t="s">
        <v>97</v>
      </c>
      <c r="AQ5" s="490" t="s">
        <v>98</v>
      </c>
      <c r="AR5" s="485" t="s">
        <v>160</v>
      </c>
      <c r="AS5" s="486" t="s">
        <v>69</v>
      </c>
    </row>
    <row r="6" spans="1:45" ht="15.75" customHeight="1" thickBot="1" x14ac:dyDescent="0.35">
      <c r="A6" s="493" t="s">
        <v>0</v>
      </c>
      <c r="B6" s="493"/>
      <c r="C6" s="471"/>
      <c r="D6" s="464"/>
      <c r="E6" s="474"/>
      <c r="F6" s="477"/>
      <c r="G6" s="480"/>
      <c r="H6" s="467"/>
      <c r="I6" s="461"/>
      <c r="J6" s="464"/>
      <c r="K6" s="467"/>
      <c r="L6" s="461"/>
      <c r="M6" s="441"/>
      <c r="N6" s="464"/>
      <c r="O6" s="467"/>
      <c r="P6" s="461"/>
      <c r="Q6" s="458"/>
      <c r="R6" s="483"/>
      <c r="S6" s="461"/>
      <c r="T6" s="464"/>
      <c r="U6" s="467"/>
      <c r="V6" s="461"/>
      <c r="W6" s="441"/>
      <c r="X6" s="464"/>
      <c r="Y6" s="467"/>
      <c r="Z6" s="461"/>
      <c r="AA6" s="464"/>
      <c r="AB6" s="467"/>
      <c r="AC6" s="461"/>
      <c r="AD6" s="464"/>
      <c r="AE6" s="467"/>
      <c r="AF6" s="461"/>
      <c r="AG6" s="464"/>
      <c r="AH6" s="467"/>
      <c r="AI6" s="461"/>
      <c r="AJ6" s="464"/>
      <c r="AK6" s="467"/>
      <c r="AL6" s="461"/>
      <c r="AM6" s="464"/>
      <c r="AN6" s="467"/>
      <c r="AO6" s="461"/>
      <c r="AP6" s="488"/>
      <c r="AQ6" s="491"/>
      <c r="AR6" s="486"/>
      <c r="AS6" s="486"/>
    </row>
    <row r="7" spans="1:45" ht="16.2" thickBot="1" x14ac:dyDescent="0.35">
      <c r="A7" s="494" t="s">
        <v>155</v>
      </c>
      <c r="B7" s="494"/>
      <c r="C7" s="471"/>
      <c r="D7" s="464"/>
      <c r="E7" s="474"/>
      <c r="F7" s="477"/>
      <c r="G7" s="480"/>
      <c r="H7" s="467"/>
      <c r="I7" s="461"/>
      <c r="J7" s="464"/>
      <c r="K7" s="467"/>
      <c r="L7" s="461"/>
      <c r="M7" s="441"/>
      <c r="N7" s="464"/>
      <c r="O7" s="467"/>
      <c r="P7" s="461"/>
      <c r="Q7" s="458"/>
      <c r="R7" s="483"/>
      <c r="S7" s="461"/>
      <c r="T7" s="464"/>
      <c r="U7" s="467"/>
      <c r="V7" s="461"/>
      <c r="W7" s="441"/>
      <c r="X7" s="464"/>
      <c r="Y7" s="467"/>
      <c r="Z7" s="461"/>
      <c r="AA7" s="464"/>
      <c r="AB7" s="467"/>
      <c r="AC7" s="461"/>
      <c r="AD7" s="464"/>
      <c r="AE7" s="467"/>
      <c r="AF7" s="461"/>
      <c r="AG7" s="464"/>
      <c r="AH7" s="467"/>
      <c r="AI7" s="461"/>
      <c r="AJ7" s="464"/>
      <c r="AK7" s="467"/>
      <c r="AL7" s="461"/>
      <c r="AM7" s="464"/>
      <c r="AN7" s="467"/>
      <c r="AO7" s="461"/>
      <c r="AP7" s="488"/>
      <c r="AQ7" s="491"/>
      <c r="AR7" s="486"/>
      <c r="AS7" s="486"/>
    </row>
    <row r="8" spans="1:45" ht="15.75" customHeight="1" thickBot="1" x14ac:dyDescent="0.3">
      <c r="C8" s="471"/>
      <c r="D8" s="464"/>
      <c r="E8" s="474"/>
      <c r="F8" s="477"/>
      <c r="G8" s="480"/>
      <c r="H8" s="467"/>
      <c r="I8" s="461"/>
      <c r="J8" s="464"/>
      <c r="K8" s="467"/>
      <c r="L8" s="461"/>
      <c r="M8" s="441"/>
      <c r="N8" s="464"/>
      <c r="O8" s="467"/>
      <c r="P8" s="461"/>
      <c r="Q8" s="458"/>
      <c r="R8" s="483"/>
      <c r="S8" s="461"/>
      <c r="T8" s="464"/>
      <c r="U8" s="467"/>
      <c r="V8" s="461"/>
      <c r="W8" s="441"/>
      <c r="X8" s="464"/>
      <c r="Y8" s="467"/>
      <c r="Z8" s="461"/>
      <c r="AA8" s="464"/>
      <c r="AB8" s="467"/>
      <c r="AC8" s="461"/>
      <c r="AD8" s="464"/>
      <c r="AE8" s="467"/>
      <c r="AF8" s="461"/>
      <c r="AG8" s="464"/>
      <c r="AH8" s="467"/>
      <c r="AI8" s="461"/>
      <c r="AJ8" s="464"/>
      <c r="AK8" s="467"/>
      <c r="AL8" s="461"/>
      <c r="AM8" s="464"/>
      <c r="AN8" s="467"/>
      <c r="AO8" s="461"/>
      <c r="AP8" s="488"/>
      <c r="AQ8" s="491"/>
      <c r="AR8" s="486"/>
      <c r="AS8" s="486"/>
    </row>
    <row r="9" spans="1:45" ht="27" customHeight="1" thickBot="1" x14ac:dyDescent="0.3">
      <c r="A9" s="263" t="s">
        <v>70</v>
      </c>
      <c r="B9" s="263" t="s">
        <v>71</v>
      </c>
      <c r="C9" s="471"/>
      <c r="D9" s="465"/>
      <c r="E9" s="475"/>
      <c r="F9" s="478"/>
      <c r="G9" s="481"/>
      <c r="H9" s="468"/>
      <c r="I9" s="462"/>
      <c r="J9" s="465"/>
      <c r="K9" s="468"/>
      <c r="L9" s="462"/>
      <c r="M9" s="442"/>
      <c r="N9" s="465"/>
      <c r="O9" s="468"/>
      <c r="P9" s="462"/>
      <c r="Q9" s="459"/>
      <c r="R9" s="484"/>
      <c r="S9" s="462"/>
      <c r="T9" s="465"/>
      <c r="U9" s="468"/>
      <c r="V9" s="462"/>
      <c r="W9" s="442"/>
      <c r="X9" s="465"/>
      <c r="Y9" s="468"/>
      <c r="Z9" s="462"/>
      <c r="AA9" s="465"/>
      <c r="AB9" s="468"/>
      <c r="AC9" s="462"/>
      <c r="AD9" s="465"/>
      <c r="AE9" s="468"/>
      <c r="AF9" s="462"/>
      <c r="AG9" s="465"/>
      <c r="AH9" s="468"/>
      <c r="AI9" s="462"/>
      <c r="AJ9" s="465"/>
      <c r="AK9" s="468"/>
      <c r="AL9" s="462"/>
      <c r="AM9" s="465"/>
      <c r="AN9" s="468"/>
      <c r="AO9" s="462"/>
      <c r="AP9" s="489"/>
      <c r="AQ9" s="492"/>
      <c r="AR9" s="486"/>
      <c r="AS9" s="486"/>
    </row>
    <row r="10" spans="1:45" x14ac:dyDescent="0.25">
      <c r="A10" s="269"/>
      <c r="B10" s="270" t="s">
        <v>99</v>
      </c>
      <c r="C10" s="267"/>
      <c r="D10" s="268"/>
      <c r="E10" s="271"/>
      <c r="F10" s="272"/>
      <c r="G10" s="268"/>
      <c r="H10" s="271"/>
      <c r="I10" s="272"/>
      <c r="J10" s="268"/>
      <c r="K10" s="271"/>
      <c r="L10" s="272"/>
      <c r="M10" s="368"/>
      <c r="N10" s="268"/>
      <c r="O10" s="271"/>
      <c r="P10" s="272"/>
      <c r="Q10" s="268"/>
      <c r="R10" s="271"/>
      <c r="S10" s="272"/>
      <c r="T10" s="268"/>
      <c r="U10" s="271"/>
      <c r="V10" s="272"/>
      <c r="W10" s="368"/>
      <c r="X10" s="268"/>
      <c r="Y10" s="271"/>
      <c r="Z10" s="272"/>
      <c r="AA10" s="268"/>
      <c r="AB10" s="271"/>
      <c r="AC10" s="272"/>
      <c r="AD10" s="268"/>
      <c r="AE10" s="271"/>
      <c r="AF10" s="272"/>
      <c r="AG10" s="268"/>
      <c r="AH10" s="271"/>
      <c r="AI10" s="272"/>
      <c r="AJ10" s="268"/>
      <c r="AK10" s="271"/>
      <c r="AL10" s="272"/>
      <c r="AM10" s="268"/>
      <c r="AN10" s="271"/>
      <c r="AO10" s="272"/>
      <c r="AP10" s="272"/>
      <c r="AQ10" s="272"/>
      <c r="AR10" s="273"/>
      <c r="AS10" s="274"/>
    </row>
    <row r="11" spans="1:45" x14ac:dyDescent="0.25">
      <c r="A11" s="106" t="s">
        <v>188</v>
      </c>
      <c r="B11" s="319" t="s">
        <v>171</v>
      </c>
      <c r="C11" s="261" t="s">
        <v>99</v>
      </c>
      <c r="D11" s="102">
        <v>0</v>
      </c>
      <c r="E11" s="262">
        <v>0</v>
      </c>
      <c r="F11" s="264">
        <v>0</v>
      </c>
      <c r="G11" s="102">
        <v>3415500</v>
      </c>
      <c r="H11" s="262">
        <v>3415500</v>
      </c>
      <c r="I11" s="264">
        <v>0</v>
      </c>
      <c r="J11" s="102">
        <v>0</v>
      </c>
      <c r="K11" s="262">
        <v>0</v>
      </c>
      <c r="L11" s="264">
        <v>3415500</v>
      </c>
      <c r="M11" s="369">
        <v>0</v>
      </c>
      <c r="N11" s="102">
        <v>0</v>
      </c>
      <c r="O11" s="262">
        <v>0</v>
      </c>
      <c r="P11" s="264">
        <v>0</v>
      </c>
      <c r="Q11" s="102">
        <v>0</v>
      </c>
      <c r="R11" s="262">
        <v>0</v>
      </c>
      <c r="S11" s="264">
        <v>0</v>
      </c>
      <c r="T11" s="102">
        <v>0</v>
      </c>
      <c r="U11" s="262">
        <v>0</v>
      </c>
      <c r="V11" s="264">
        <v>0</v>
      </c>
      <c r="W11" s="369">
        <v>0</v>
      </c>
      <c r="X11" s="102">
        <v>0</v>
      </c>
      <c r="Y11" s="262">
        <v>0</v>
      </c>
      <c r="Z11" s="264">
        <v>0</v>
      </c>
      <c r="AA11" s="102">
        <v>0</v>
      </c>
      <c r="AB11" s="262">
        <v>0</v>
      </c>
      <c r="AC11" s="264">
        <v>0</v>
      </c>
      <c r="AD11" s="102">
        <v>0</v>
      </c>
      <c r="AE11" s="262">
        <v>0</v>
      </c>
      <c r="AF11" s="264">
        <v>0</v>
      </c>
      <c r="AG11" s="102">
        <v>0</v>
      </c>
      <c r="AH11" s="262">
        <v>0</v>
      </c>
      <c r="AI11" s="264">
        <v>0</v>
      </c>
      <c r="AJ11" s="102">
        <v>0</v>
      </c>
      <c r="AK11" s="262">
        <v>0</v>
      </c>
      <c r="AL11" s="264">
        <v>0</v>
      </c>
      <c r="AM11" s="102">
        <v>0</v>
      </c>
      <c r="AN11" s="262">
        <v>0</v>
      </c>
      <c r="AO11" s="264">
        <v>0</v>
      </c>
      <c r="AP11" s="168">
        <v>0</v>
      </c>
      <c r="AQ11" s="169">
        <v>0</v>
      </c>
      <c r="AR11" s="265">
        <f>SUM(D11,G11,J11)</f>
        <v>3415500</v>
      </c>
      <c r="AS11" s="266">
        <f>SUM(D11,G11,J11,N11,Q11,T11,X11,AA11,AD11,AG11,AJ11,AM11)+M11+W11</f>
        <v>3415500</v>
      </c>
    </row>
    <row r="12" spans="1:45" x14ac:dyDescent="0.25">
      <c r="A12" s="99" t="s">
        <v>189</v>
      </c>
      <c r="B12" s="319" t="s">
        <v>172</v>
      </c>
      <c r="C12" s="101" t="s">
        <v>99</v>
      </c>
      <c r="D12" s="102">
        <v>0</v>
      </c>
      <c r="E12" s="103">
        <v>0</v>
      </c>
      <c r="F12" s="104">
        <v>0</v>
      </c>
      <c r="G12" s="102">
        <v>0</v>
      </c>
      <c r="H12" s="103">
        <v>0</v>
      </c>
      <c r="I12" s="104">
        <v>0</v>
      </c>
      <c r="J12" s="102">
        <v>0</v>
      </c>
      <c r="K12" s="103">
        <v>0</v>
      </c>
      <c r="L12" s="104">
        <v>0</v>
      </c>
      <c r="M12" s="369">
        <v>0</v>
      </c>
      <c r="N12" s="102">
        <v>0</v>
      </c>
      <c r="O12" s="103">
        <v>0</v>
      </c>
      <c r="P12" s="104">
        <v>0</v>
      </c>
      <c r="Q12" s="102">
        <v>3415500</v>
      </c>
      <c r="R12" s="103">
        <v>3415500</v>
      </c>
      <c r="S12" s="104">
        <v>0</v>
      </c>
      <c r="T12" s="102">
        <v>0</v>
      </c>
      <c r="U12" s="103">
        <v>0</v>
      </c>
      <c r="V12" s="104">
        <v>3415500</v>
      </c>
      <c r="W12" s="369">
        <v>0</v>
      </c>
      <c r="X12" s="102">
        <v>0</v>
      </c>
      <c r="Y12" s="103">
        <v>0</v>
      </c>
      <c r="Z12" s="104">
        <v>0</v>
      </c>
      <c r="AA12" s="102">
        <v>0</v>
      </c>
      <c r="AB12" s="103">
        <v>0</v>
      </c>
      <c r="AC12" s="104">
        <v>0</v>
      </c>
      <c r="AD12" s="102">
        <v>0</v>
      </c>
      <c r="AE12" s="103">
        <v>0</v>
      </c>
      <c r="AF12" s="104">
        <v>0</v>
      </c>
      <c r="AG12" s="102">
        <v>0</v>
      </c>
      <c r="AH12" s="103">
        <v>0</v>
      </c>
      <c r="AI12" s="104">
        <v>0</v>
      </c>
      <c r="AJ12" s="102">
        <v>0</v>
      </c>
      <c r="AK12" s="103">
        <v>0</v>
      </c>
      <c r="AL12" s="104">
        <v>0</v>
      </c>
      <c r="AM12" s="102">
        <v>0</v>
      </c>
      <c r="AN12" s="103">
        <v>0</v>
      </c>
      <c r="AO12" s="104">
        <v>0</v>
      </c>
      <c r="AP12" s="168">
        <v>0</v>
      </c>
      <c r="AQ12" s="169">
        <v>0</v>
      </c>
      <c r="AR12" s="105">
        <f t="shared" ref="AR12:AR22" si="0">SUM(D12,G12,J12)</f>
        <v>0</v>
      </c>
      <c r="AS12" s="266">
        <f t="shared" ref="AS12:AS22" si="1">SUM(D12,G12,J12,N12,Q12,T12,X12,AA12,AD12,AG12,AJ12,AM12)+M12+W12</f>
        <v>3415500</v>
      </c>
    </row>
    <row r="13" spans="1:45" x14ac:dyDescent="0.25">
      <c r="A13" s="99" t="s">
        <v>190</v>
      </c>
      <c r="B13" s="319" t="s">
        <v>173</v>
      </c>
      <c r="C13" s="101" t="s">
        <v>99</v>
      </c>
      <c r="D13" s="102">
        <v>0</v>
      </c>
      <c r="E13" s="103">
        <v>0</v>
      </c>
      <c r="F13" s="104">
        <v>0</v>
      </c>
      <c r="G13" s="102">
        <v>0</v>
      </c>
      <c r="H13" s="103">
        <v>0</v>
      </c>
      <c r="I13" s="104">
        <v>0</v>
      </c>
      <c r="J13" s="102">
        <v>0</v>
      </c>
      <c r="K13" s="103">
        <v>1500000</v>
      </c>
      <c r="L13" s="104">
        <v>0</v>
      </c>
      <c r="M13" s="369">
        <v>1500000</v>
      </c>
      <c r="N13" s="102">
        <v>0</v>
      </c>
      <c r="O13" s="103">
        <v>0</v>
      </c>
      <c r="P13" s="104">
        <v>1500000</v>
      </c>
      <c r="Q13" s="102">
        <v>0</v>
      </c>
      <c r="R13" s="103">
        <v>0</v>
      </c>
      <c r="S13" s="104">
        <v>0</v>
      </c>
      <c r="T13" s="102">
        <v>0</v>
      </c>
      <c r="U13" s="103">
        <v>0</v>
      </c>
      <c r="V13" s="104">
        <v>0</v>
      </c>
      <c r="W13" s="369">
        <v>0</v>
      </c>
      <c r="X13" s="102">
        <v>0</v>
      </c>
      <c r="Y13" s="103">
        <v>0</v>
      </c>
      <c r="Z13" s="104">
        <v>0</v>
      </c>
      <c r="AA13" s="102">
        <v>0</v>
      </c>
      <c r="AB13" s="103">
        <v>0</v>
      </c>
      <c r="AC13" s="104">
        <v>0</v>
      </c>
      <c r="AD13" s="102">
        <v>0</v>
      </c>
      <c r="AE13" s="103">
        <v>0</v>
      </c>
      <c r="AF13" s="104">
        <v>0</v>
      </c>
      <c r="AG13" s="102">
        <v>0</v>
      </c>
      <c r="AH13" s="103">
        <v>0</v>
      </c>
      <c r="AI13" s="104">
        <v>0</v>
      </c>
      <c r="AJ13" s="102">
        <v>0</v>
      </c>
      <c r="AK13" s="103">
        <v>0</v>
      </c>
      <c r="AL13" s="104">
        <v>0</v>
      </c>
      <c r="AM13" s="102">
        <v>0</v>
      </c>
      <c r="AN13" s="103">
        <v>0</v>
      </c>
      <c r="AO13" s="104">
        <v>0</v>
      </c>
      <c r="AP13" s="168">
        <v>0</v>
      </c>
      <c r="AQ13" s="169">
        <v>0</v>
      </c>
      <c r="AR13" s="105">
        <f t="shared" si="0"/>
        <v>0</v>
      </c>
      <c r="AS13" s="266">
        <f t="shared" si="1"/>
        <v>1500000</v>
      </c>
    </row>
    <row r="14" spans="1:45" x14ac:dyDescent="0.25">
      <c r="A14" s="99" t="s">
        <v>191</v>
      </c>
      <c r="B14" s="319" t="s">
        <v>174</v>
      </c>
      <c r="C14" s="101" t="s">
        <v>99</v>
      </c>
      <c r="D14" s="102">
        <v>0</v>
      </c>
      <c r="E14" s="103">
        <v>0</v>
      </c>
      <c r="F14" s="104">
        <v>0</v>
      </c>
      <c r="G14" s="102">
        <v>0</v>
      </c>
      <c r="H14" s="103">
        <v>0</v>
      </c>
      <c r="I14" s="104">
        <v>0</v>
      </c>
      <c r="J14" s="102">
        <v>0</v>
      </c>
      <c r="K14" s="103">
        <v>0</v>
      </c>
      <c r="L14" s="104">
        <v>0</v>
      </c>
      <c r="M14" s="369">
        <v>0</v>
      </c>
      <c r="N14" s="102">
        <v>1448400</v>
      </c>
      <c r="O14" s="103">
        <v>1448400</v>
      </c>
      <c r="P14" s="104">
        <v>0</v>
      </c>
      <c r="Q14" s="102">
        <v>0</v>
      </c>
      <c r="R14" s="103">
        <v>0</v>
      </c>
      <c r="S14" s="104">
        <v>1448400</v>
      </c>
      <c r="T14" s="102">
        <v>0</v>
      </c>
      <c r="U14" s="103">
        <v>0</v>
      </c>
      <c r="V14" s="104">
        <v>0</v>
      </c>
      <c r="W14" s="369">
        <v>0</v>
      </c>
      <c r="X14" s="102">
        <v>0</v>
      </c>
      <c r="Y14" s="103">
        <v>0</v>
      </c>
      <c r="Z14" s="104">
        <v>0</v>
      </c>
      <c r="AA14" s="102">
        <v>0</v>
      </c>
      <c r="AB14" s="103">
        <v>0</v>
      </c>
      <c r="AC14" s="104">
        <v>0</v>
      </c>
      <c r="AD14" s="102">
        <v>0</v>
      </c>
      <c r="AE14" s="103">
        <v>0</v>
      </c>
      <c r="AF14" s="104">
        <v>0</v>
      </c>
      <c r="AG14" s="102">
        <v>0</v>
      </c>
      <c r="AH14" s="103">
        <v>0</v>
      </c>
      <c r="AI14" s="104">
        <v>0</v>
      </c>
      <c r="AJ14" s="102">
        <v>0</v>
      </c>
      <c r="AK14" s="103">
        <v>0</v>
      </c>
      <c r="AL14" s="104">
        <v>0</v>
      </c>
      <c r="AM14" s="102">
        <v>0</v>
      </c>
      <c r="AN14" s="103">
        <v>0</v>
      </c>
      <c r="AO14" s="104">
        <v>0</v>
      </c>
      <c r="AP14" s="168">
        <v>0</v>
      </c>
      <c r="AQ14" s="169">
        <v>0</v>
      </c>
      <c r="AR14" s="105">
        <f t="shared" si="0"/>
        <v>0</v>
      </c>
      <c r="AS14" s="266">
        <f t="shared" si="1"/>
        <v>1448400</v>
      </c>
    </row>
    <row r="15" spans="1:45" x14ac:dyDescent="0.25">
      <c r="A15" s="99" t="s">
        <v>192</v>
      </c>
      <c r="B15" s="319" t="s">
        <v>175</v>
      </c>
      <c r="C15" s="101" t="s">
        <v>99</v>
      </c>
      <c r="D15" s="102">
        <v>0</v>
      </c>
      <c r="E15" s="103">
        <v>0</v>
      </c>
      <c r="F15" s="104">
        <v>0</v>
      </c>
      <c r="G15" s="102">
        <v>0</v>
      </c>
      <c r="H15" s="103">
        <v>0</v>
      </c>
      <c r="I15" s="104">
        <v>0</v>
      </c>
      <c r="J15" s="102">
        <v>0</v>
      </c>
      <c r="K15" s="103">
        <v>0</v>
      </c>
      <c r="L15" s="104">
        <v>0</v>
      </c>
      <c r="M15" s="369">
        <v>0</v>
      </c>
      <c r="N15" s="102">
        <v>0</v>
      </c>
      <c r="O15" s="103">
        <v>0</v>
      </c>
      <c r="P15" s="104">
        <v>0</v>
      </c>
      <c r="Q15" s="102">
        <v>0</v>
      </c>
      <c r="R15" s="103">
        <v>0</v>
      </c>
      <c r="S15" s="104">
        <v>0</v>
      </c>
      <c r="T15" s="102">
        <v>2310500</v>
      </c>
      <c r="U15" s="103">
        <v>2310500</v>
      </c>
      <c r="V15" s="104">
        <v>0</v>
      </c>
      <c r="W15" s="369">
        <v>0</v>
      </c>
      <c r="X15" s="102">
        <v>0</v>
      </c>
      <c r="Y15" s="103">
        <v>0</v>
      </c>
      <c r="Z15" s="104">
        <v>2310500</v>
      </c>
      <c r="AA15" s="102">
        <v>0</v>
      </c>
      <c r="AB15" s="103">
        <v>0</v>
      </c>
      <c r="AC15" s="104">
        <v>0</v>
      </c>
      <c r="AD15" s="102">
        <v>0</v>
      </c>
      <c r="AE15" s="103">
        <v>0</v>
      </c>
      <c r="AF15" s="104">
        <v>0</v>
      </c>
      <c r="AG15" s="102">
        <v>0</v>
      </c>
      <c r="AH15" s="103">
        <v>0</v>
      </c>
      <c r="AI15" s="104">
        <v>0</v>
      </c>
      <c r="AJ15" s="102">
        <v>0</v>
      </c>
      <c r="AK15" s="103">
        <v>0</v>
      </c>
      <c r="AL15" s="104">
        <v>0</v>
      </c>
      <c r="AM15" s="102">
        <v>0</v>
      </c>
      <c r="AN15" s="103">
        <v>0</v>
      </c>
      <c r="AO15" s="104">
        <v>0</v>
      </c>
      <c r="AP15" s="168">
        <v>0</v>
      </c>
      <c r="AQ15" s="169">
        <v>0</v>
      </c>
      <c r="AR15" s="105">
        <f t="shared" si="0"/>
        <v>0</v>
      </c>
      <c r="AS15" s="266">
        <f t="shared" si="1"/>
        <v>2310500</v>
      </c>
    </row>
    <row r="16" spans="1:45" x14ac:dyDescent="0.25">
      <c r="A16" s="99" t="s">
        <v>193</v>
      </c>
      <c r="B16" s="319" t="s">
        <v>176</v>
      </c>
      <c r="C16" s="101" t="s">
        <v>99</v>
      </c>
      <c r="D16" s="102">
        <v>0</v>
      </c>
      <c r="E16" s="103">
        <v>0</v>
      </c>
      <c r="F16" s="104">
        <v>0</v>
      </c>
      <c r="G16" s="102">
        <v>0</v>
      </c>
      <c r="H16" s="103">
        <v>0</v>
      </c>
      <c r="I16" s="104">
        <v>0</v>
      </c>
      <c r="J16" s="102">
        <v>0</v>
      </c>
      <c r="K16" s="103">
        <v>0</v>
      </c>
      <c r="L16" s="104">
        <v>0</v>
      </c>
      <c r="M16" s="369">
        <v>0</v>
      </c>
      <c r="N16" s="102">
        <v>0</v>
      </c>
      <c r="O16" s="103">
        <v>0</v>
      </c>
      <c r="P16" s="104">
        <v>0</v>
      </c>
      <c r="Q16" s="102">
        <v>0</v>
      </c>
      <c r="R16" s="103">
        <v>0</v>
      </c>
      <c r="S16" s="104">
        <v>0</v>
      </c>
      <c r="T16" s="102">
        <v>0</v>
      </c>
      <c r="U16" s="103">
        <v>0</v>
      </c>
      <c r="V16" s="104">
        <v>0</v>
      </c>
      <c r="W16" s="369">
        <v>0</v>
      </c>
      <c r="X16" s="102">
        <v>0</v>
      </c>
      <c r="Y16" s="103">
        <v>0</v>
      </c>
      <c r="Z16" s="104">
        <v>0</v>
      </c>
      <c r="AA16" s="102">
        <v>3415500</v>
      </c>
      <c r="AB16" s="103">
        <v>3415500</v>
      </c>
      <c r="AC16" s="104">
        <v>0</v>
      </c>
      <c r="AD16" s="102">
        <v>0</v>
      </c>
      <c r="AE16" s="103">
        <v>0</v>
      </c>
      <c r="AF16" s="104">
        <v>0</v>
      </c>
      <c r="AG16" s="102">
        <v>0</v>
      </c>
      <c r="AH16" s="103">
        <v>0</v>
      </c>
      <c r="AI16" s="104">
        <v>0</v>
      </c>
      <c r="AJ16" s="102">
        <v>0</v>
      </c>
      <c r="AK16" s="103">
        <v>0</v>
      </c>
      <c r="AL16" s="104">
        <v>0</v>
      </c>
      <c r="AM16" s="102">
        <v>0</v>
      </c>
      <c r="AN16" s="103">
        <v>0</v>
      </c>
      <c r="AO16" s="104">
        <v>0</v>
      </c>
      <c r="AP16" s="168">
        <v>0</v>
      </c>
      <c r="AQ16" s="169">
        <v>0</v>
      </c>
      <c r="AR16" s="105">
        <f t="shared" si="0"/>
        <v>0</v>
      </c>
      <c r="AS16" s="266">
        <f t="shared" si="1"/>
        <v>3415500</v>
      </c>
    </row>
    <row r="17" spans="1:46" x14ac:dyDescent="0.25">
      <c r="A17" s="99" t="s">
        <v>194</v>
      </c>
      <c r="B17" s="319" t="s">
        <v>177</v>
      </c>
      <c r="C17" s="101" t="s">
        <v>99</v>
      </c>
      <c r="D17" s="102">
        <v>0</v>
      </c>
      <c r="E17" s="103">
        <v>0</v>
      </c>
      <c r="F17" s="104">
        <v>0</v>
      </c>
      <c r="G17" s="102">
        <v>0</v>
      </c>
      <c r="H17" s="103">
        <v>0</v>
      </c>
      <c r="I17" s="104">
        <v>0</v>
      </c>
      <c r="J17" s="102">
        <v>0</v>
      </c>
      <c r="K17" s="103">
        <v>0</v>
      </c>
      <c r="L17" s="104">
        <v>0</v>
      </c>
      <c r="M17" s="369">
        <v>0</v>
      </c>
      <c r="N17" s="102">
        <v>0</v>
      </c>
      <c r="O17" s="103">
        <v>0</v>
      </c>
      <c r="P17" s="104">
        <v>0</v>
      </c>
      <c r="Q17" s="102">
        <v>0</v>
      </c>
      <c r="R17" s="103">
        <v>0</v>
      </c>
      <c r="S17" s="104">
        <v>0</v>
      </c>
      <c r="T17" s="102">
        <v>0</v>
      </c>
      <c r="U17" s="103">
        <v>0</v>
      </c>
      <c r="V17" s="104">
        <v>0</v>
      </c>
      <c r="W17" s="369">
        <v>0</v>
      </c>
      <c r="X17" s="102">
        <v>0</v>
      </c>
      <c r="Y17" s="103">
        <v>0</v>
      </c>
      <c r="Z17" s="104">
        <v>0</v>
      </c>
      <c r="AA17" s="102">
        <v>0</v>
      </c>
      <c r="AB17" s="103">
        <v>0</v>
      </c>
      <c r="AC17" s="104">
        <v>0</v>
      </c>
      <c r="AD17" s="102">
        <v>3811500</v>
      </c>
      <c r="AE17" s="103">
        <v>0</v>
      </c>
      <c r="AF17" s="104">
        <v>0</v>
      </c>
      <c r="AG17" s="102">
        <v>0</v>
      </c>
      <c r="AH17" s="103">
        <v>0</v>
      </c>
      <c r="AI17" s="104">
        <v>0</v>
      </c>
      <c r="AJ17" s="102">
        <v>0</v>
      </c>
      <c r="AK17" s="103">
        <v>0</v>
      </c>
      <c r="AL17" s="104">
        <v>0</v>
      </c>
      <c r="AM17" s="102">
        <v>0</v>
      </c>
      <c r="AN17" s="103">
        <v>0</v>
      </c>
      <c r="AO17" s="104">
        <v>0</v>
      </c>
      <c r="AP17" s="168">
        <v>0</v>
      </c>
      <c r="AQ17" s="169">
        <v>0</v>
      </c>
      <c r="AR17" s="105">
        <f t="shared" si="0"/>
        <v>0</v>
      </c>
      <c r="AS17" s="266">
        <f t="shared" si="1"/>
        <v>3811500</v>
      </c>
    </row>
    <row r="18" spans="1:46" x14ac:dyDescent="0.25">
      <c r="A18" s="99" t="s">
        <v>195</v>
      </c>
      <c r="B18" s="319" t="s">
        <v>178</v>
      </c>
      <c r="C18" s="101" t="s">
        <v>99</v>
      </c>
      <c r="D18" s="102">
        <v>0</v>
      </c>
      <c r="E18" s="103">
        <v>0</v>
      </c>
      <c r="F18" s="104">
        <v>0</v>
      </c>
      <c r="G18" s="102">
        <v>0</v>
      </c>
      <c r="H18" s="103">
        <v>0</v>
      </c>
      <c r="I18" s="104">
        <v>0</v>
      </c>
      <c r="J18" s="102">
        <v>0</v>
      </c>
      <c r="K18" s="103">
        <v>0</v>
      </c>
      <c r="L18" s="104">
        <v>0</v>
      </c>
      <c r="M18" s="369">
        <v>0</v>
      </c>
      <c r="N18" s="102">
        <v>0</v>
      </c>
      <c r="O18" s="103">
        <v>0</v>
      </c>
      <c r="P18" s="104">
        <v>0</v>
      </c>
      <c r="Q18" s="102">
        <v>0</v>
      </c>
      <c r="R18" s="103">
        <v>0</v>
      </c>
      <c r="S18" s="104">
        <v>0</v>
      </c>
      <c r="T18" s="102">
        <v>0</v>
      </c>
      <c r="U18" s="103">
        <v>0</v>
      </c>
      <c r="V18" s="104">
        <v>0</v>
      </c>
      <c r="W18" s="369">
        <v>0</v>
      </c>
      <c r="X18" s="102">
        <v>0</v>
      </c>
      <c r="Y18" s="103">
        <v>0</v>
      </c>
      <c r="Z18" s="104">
        <v>0</v>
      </c>
      <c r="AA18" s="102">
        <v>0</v>
      </c>
      <c r="AB18" s="103">
        <v>0</v>
      </c>
      <c r="AC18" s="104">
        <v>0</v>
      </c>
      <c r="AD18" s="102">
        <v>3212900</v>
      </c>
      <c r="AE18" s="103">
        <v>0</v>
      </c>
      <c r="AF18" s="104">
        <v>0</v>
      </c>
      <c r="AG18" s="102">
        <v>0</v>
      </c>
      <c r="AH18" s="103">
        <v>0</v>
      </c>
      <c r="AI18" s="104">
        <v>0</v>
      </c>
      <c r="AJ18" s="102">
        <v>0</v>
      </c>
      <c r="AK18" s="103">
        <v>0</v>
      </c>
      <c r="AL18" s="104">
        <v>0</v>
      </c>
      <c r="AM18" s="102">
        <v>0</v>
      </c>
      <c r="AN18" s="103">
        <v>0</v>
      </c>
      <c r="AO18" s="104">
        <v>0</v>
      </c>
      <c r="AP18" s="168">
        <v>0</v>
      </c>
      <c r="AQ18" s="169">
        <v>0</v>
      </c>
      <c r="AR18" s="105">
        <f t="shared" si="0"/>
        <v>0</v>
      </c>
      <c r="AS18" s="266">
        <f t="shared" si="1"/>
        <v>3212900</v>
      </c>
    </row>
    <row r="19" spans="1:46" x14ac:dyDescent="0.25">
      <c r="A19" s="99" t="s">
        <v>196</v>
      </c>
      <c r="B19" s="319" t="s">
        <v>179</v>
      </c>
      <c r="C19" s="101" t="s">
        <v>99</v>
      </c>
      <c r="D19" s="102">
        <v>0</v>
      </c>
      <c r="E19" s="103">
        <v>0</v>
      </c>
      <c r="F19" s="104">
        <v>0</v>
      </c>
      <c r="G19" s="102">
        <v>0</v>
      </c>
      <c r="H19" s="103">
        <v>0</v>
      </c>
      <c r="I19" s="104">
        <v>0</v>
      </c>
      <c r="J19" s="102">
        <v>0</v>
      </c>
      <c r="K19" s="103">
        <v>0</v>
      </c>
      <c r="L19" s="104">
        <v>0</v>
      </c>
      <c r="M19" s="369">
        <v>0</v>
      </c>
      <c r="N19" s="102">
        <v>0</v>
      </c>
      <c r="O19" s="103">
        <v>0</v>
      </c>
      <c r="P19" s="104">
        <v>0</v>
      </c>
      <c r="Q19" s="102">
        <v>0</v>
      </c>
      <c r="R19" s="103">
        <v>0</v>
      </c>
      <c r="S19" s="104">
        <v>0</v>
      </c>
      <c r="T19" s="102">
        <v>0</v>
      </c>
      <c r="U19" s="103">
        <v>0</v>
      </c>
      <c r="V19" s="104">
        <v>0</v>
      </c>
      <c r="W19" s="369">
        <v>0</v>
      </c>
      <c r="X19" s="102">
        <v>0</v>
      </c>
      <c r="Y19" s="103">
        <v>0</v>
      </c>
      <c r="Z19" s="104">
        <v>0</v>
      </c>
      <c r="AA19" s="102">
        <v>0</v>
      </c>
      <c r="AB19" s="103">
        <v>0</v>
      </c>
      <c r="AC19" s="104">
        <v>0</v>
      </c>
      <c r="AD19" s="102">
        <v>0</v>
      </c>
      <c r="AE19" s="103">
        <v>0</v>
      </c>
      <c r="AF19" s="104">
        <v>0</v>
      </c>
      <c r="AG19" s="102">
        <v>0</v>
      </c>
      <c r="AH19" s="103">
        <v>0</v>
      </c>
      <c r="AI19" s="104">
        <v>0</v>
      </c>
      <c r="AJ19" s="102">
        <v>3415500</v>
      </c>
      <c r="AK19" s="103">
        <v>0</v>
      </c>
      <c r="AL19" s="104">
        <v>0</v>
      </c>
      <c r="AM19" s="102">
        <v>0</v>
      </c>
      <c r="AN19" s="103">
        <v>0</v>
      </c>
      <c r="AO19" s="104">
        <v>0</v>
      </c>
      <c r="AP19" s="168">
        <v>0</v>
      </c>
      <c r="AQ19" s="169">
        <v>0</v>
      </c>
      <c r="AR19" s="105">
        <f t="shared" si="0"/>
        <v>0</v>
      </c>
      <c r="AS19" s="266">
        <f t="shared" si="1"/>
        <v>3415500</v>
      </c>
      <c r="AT19" s="14"/>
    </row>
    <row r="20" spans="1:46" x14ac:dyDescent="0.25">
      <c r="A20" s="99" t="s">
        <v>197</v>
      </c>
      <c r="B20" s="319" t="s">
        <v>180</v>
      </c>
      <c r="C20" s="101" t="s">
        <v>99</v>
      </c>
      <c r="D20" s="102">
        <v>0</v>
      </c>
      <c r="E20" s="103">
        <v>0</v>
      </c>
      <c r="F20" s="104">
        <v>0</v>
      </c>
      <c r="G20" s="102">
        <v>0</v>
      </c>
      <c r="H20" s="103">
        <v>0</v>
      </c>
      <c r="I20" s="104">
        <v>0</v>
      </c>
      <c r="J20" s="102">
        <v>0</v>
      </c>
      <c r="K20" s="103">
        <v>0</v>
      </c>
      <c r="L20" s="104">
        <v>0</v>
      </c>
      <c r="M20" s="369">
        <v>0</v>
      </c>
      <c r="N20" s="102">
        <v>0</v>
      </c>
      <c r="O20" s="103">
        <v>0</v>
      </c>
      <c r="P20" s="104">
        <v>0</v>
      </c>
      <c r="Q20" s="102">
        <v>0</v>
      </c>
      <c r="R20" s="103">
        <v>0</v>
      </c>
      <c r="S20" s="104">
        <v>0</v>
      </c>
      <c r="T20" s="102">
        <v>0</v>
      </c>
      <c r="U20" s="103">
        <v>0</v>
      </c>
      <c r="V20" s="104">
        <v>0</v>
      </c>
      <c r="W20" s="369">
        <v>0</v>
      </c>
      <c r="X20" s="102">
        <v>0</v>
      </c>
      <c r="Y20" s="103">
        <v>0</v>
      </c>
      <c r="Z20" s="104">
        <v>0</v>
      </c>
      <c r="AA20" s="102">
        <v>0</v>
      </c>
      <c r="AB20" s="103">
        <v>0</v>
      </c>
      <c r="AC20" s="104">
        <v>0</v>
      </c>
      <c r="AD20" s="102">
        <v>0</v>
      </c>
      <c r="AE20" s="103">
        <v>0</v>
      </c>
      <c r="AF20" s="104">
        <v>0</v>
      </c>
      <c r="AG20" s="102">
        <v>1000000</v>
      </c>
      <c r="AH20" s="103">
        <v>0</v>
      </c>
      <c r="AI20" s="104">
        <v>0</v>
      </c>
      <c r="AJ20" s="102">
        <v>0</v>
      </c>
      <c r="AK20" s="103">
        <v>0</v>
      </c>
      <c r="AL20" s="104">
        <v>0</v>
      </c>
      <c r="AM20" s="102">
        <v>0</v>
      </c>
      <c r="AN20" s="103">
        <v>0</v>
      </c>
      <c r="AO20" s="104">
        <v>0</v>
      </c>
      <c r="AP20" s="168">
        <v>0</v>
      </c>
      <c r="AQ20" s="169">
        <v>0</v>
      </c>
      <c r="AR20" s="105">
        <f t="shared" si="0"/>
        <v>0</v>
      </c>
      <c r="AS20" s="266">
        <f t="shared" si="1"/>
        <v>1000000</v>
      </c>
      <c r="AT20" s="14"/>
    </row>
    <row r="21" spans="1:46" x14ac:dyDescent="0.25">
      <c r="A21" s="99" t="s">
        <v>198</v>
      </c>
      <c r="B21" s="319" t="s">
        <v>181</v>
      </c>
      <c r="C21" s="101" t="s">
        <v>99</v>
      </c>
      <c r="D21" s="102">
        <v>0</v>
      </c>
      <c r="E21" s="103">
        <v>0</v>
      </c>
      <c r="F21" s="104">
        <v>0</v>
      </c>
      <c r="G21" s="102">
        <v>0</v>
      </c>
      <c r="H21" s="103">
        <v>0</v>
      </c>
      <c r="I21" s="104">
        <v>0</v>
      </c>
      <c r="J21" s="102">
        <v>0</v>
      </c>
      <c r="K21" s="103">
        <v>0</v>
      </c>
      <c r="L21" s="104">
        <v>0</v>
      </c>
      <c r="M21" s="369">
        <v>0</v>
      </c>
      <c r="N21" s="102">
        <v>0</v>
      </c>
      <c r="O21" s="103">
        <v>0</v>
      </c>
      <c r="P21" s="104">
        <v>0</v>
      </c>
      <c r="Q21" s="102">
        <v>0</v>
      </c>
      <c r="R21" s="103">
        <v>0</v>
      </c>
      <c r="S21" s="104">
        <v>0</v>
      </c>
      <c r="T21" s="102">
        <v>0</v>
      </c>
      <c r="U21" s="103">
        <v>0</v>
      </c>
      <c r="V21" s="104">
        <v>0</v>
      </c>
      <c r="W21" s="369">
        <v>0</v>
      </c>
      <c r="X21" s="102">
        <v>0</v>
      </c>
      <c r="Y21" s="103">
        <v>0</v>
      </c>
      <c r="Z21" s="104">
        <v>0</v>
      </c>
      <c r="AA21" s="102">
        <v>0</v>
      </c>
      <c r="AB21" s="103">
        <v>0</v>
      </c>
      <c r="AC21" s="104">
        <v>0</v>
      </c>
      <c r="AD21" s="102">
        <v>0</v>
      </c>
      <c r="AE21" s="103">
        <v>0</v>
      </c>
      <c r="AF21" s="104">
        <v>0</v>
      </c>
      <c r="AG21" s="102">
        <v>2250000</v>
      </c>
      <c r="AH21" s="103">
        <v>0</v>
      </c>
      <c r="AI21" s="104">
        <v>0</v>
      </c>
      <c r="AJ21" s="102">
        <v>0</v>
      </c>
      <c r="AK21" s="103">
        <v>0</v>
      </c>
      <c r="AL21" s="104">
        <v>0</v>
      </c>
      <c r="AM21" s="102">
        <v>0</v>
      </c>
      <c r="AN21" s="103">
        <v>0</v>
      </c>
      <c r="AO21" s="104">
        <v>0</v>
      </c>
      <c r="AP21" s="168">
        <v>0</v>
      </c>
      <c r="AQ21" s="169">
        <v>0</v>
      </c>
      <c r="AR21" s="105">
        <f t="shared" si="0"/>
        <v>0</v>
      </c>
      <c r="AS21" s="266">
        <f t="shared" si="1"/>
        <v>2250000</v>
      </c>
      <c r="AT21" s="14"/>
    </row>
    <row r="22" spans="1:46" x14ac:dyDescent="0.25">
      <c r="A22" s="99" t="s">
        <v>199</v>
      </c>
      <c r="B22" s="319" t="s">
        <v>182</v>
      </c>
      <c r="C22" s="101" t="s">
        <v>99</v>
      </c>
      <c r="D22" s="102">
        <v>0</v>
      </c>
      <c r="E22" s="103">
        <v>0</v>
      </c>
      <c r="F22" s="104">
        <v>0</v>
      </c>
      <c r="G22" s="102">
        <v>0</v>
      </c>
      <c r="H22" s="103">
        <v>0</v>
      </c>
      <c r="I22" s="104">
        <v>0</v>
      </c>
      <c r="J22" s="102">
        <v>0</v>
      </c>
      <c r="K22" s="103">
        <v>0</v>
      </c>
      <c r="L22" s="104">
        <v>0</v>
      </c>
      <c r="M22" s="369">
        <v>0</v>
      </c>
      <c r="N22" s="102">
        <v>0</v>
      </c>
      <c r="O22" s="103">
        <v>0</v>
      </c>
      <c r="P22" s="104">
        <v>0</v>
      </c>
      <c r="Q22" s="102">
        <v>0</v>
      </c>
      <c r="R22" s="103">
        <v>0</v>
      </c>
      <c r="S22" s="104">
        <v>0</v>
      </c>
      <c r="T22" s="102">
        <v>0</v>
      </c>
      <c r="U22" s="103">
        <v>0</v>
      </c>
      <c r="V22" s="104">
        <v>0</v>
      </c>
      <c r="W22" s="369">
        <v>0</v>
      </c>
      <c r="X22" s="102">
        <v>0</v>
      </c>
      <c r="Y22" s="103">
        <v>0</v>
      </c>
      <c r="Z22" s="104">
        <v>0</v>
      </c>
      <c r="AA22" s="102">
        <v>0</v>
      </c>
      <c r="AB22" s="103">
        <v>0</v>
      </c>
      <c r="AC22" s="104">
        <v>0</v>
      </c>
      <c r="AD22" s="102">
        <v>0</v>
      </c>
      <c r="AE22" s="103">
        <v>0</v>
      </c>
      <c r="AF22" s="104">
        <v>0</v>
      </c>
      <c r="AG22" s="102">
        <v>0</v>
      </c>
      <c r="AH22" s="103">
        <v>0</v>
      </c>
      <c r="AI22" s="104">
        <v>0</v>
      </c>
      <c r="AJ22" s="102">
        <v>550000</v>
      </c>
      <c r="AK22" s="103">
        <v>0</v>
      </c>
      <c r="AL22" s="104">
        <v>0</v>
      </c>
      <c r="AM22" s="102">
        <v>0</v>
      </c>
      <c r="AN22" s="103">
        <v>0</v>
      </c>
      <c r="AO22" s="104">
        <v>0</v>
      </c>
      <c r="AP22" s="168">
        <v>0</v>
      </c>
      <c r="AQ22" s="169">
        <v>0</v>
      </c>
      <c r="AR22" s="105">
        <f t="shared" si="0"/>
        <v>0</v>
      </c>
      <c r="AS22" s="266">
        <f t="shared" si="1"/>
        <v>550000</v>
      </c>
      <c r="AT22" s="14"/>
    </row>
    <row r="23" spans="1:46" x14ac:dyDescent="0.25">
      <c r="A23" s="269"/>
      <c r="B23" s="270" t="s">
        <v>93</v>
      </c>
      <c r="C23" s="267"/>
      <c r="D23" s="268"/>
      <c r="E23" s="271"/>
      <c r="F23" s="272"/>
      <c r="G23" s="268"/>
      <c r="H23" s="271"/>
      <c r="I23" s="272"/>
      <c r="J23" s="268"/>
      <c r="K23" s="271"/>
      <c r="L23" s="272"/>
      <c r="M23" s="368"/>
      <c r="N23" s="268"/>
      <c r="O23" s="271"/>
      <c r="P23" s="272"/>
      <c r="Q23" s="268"/>
      <c r="R23" s="271"/>
      <c r="S23" s="272"/>
      <c r="T23" s="268"/>
      <c r="U23" s="271"/>
      <c r="V23" s="272"/>
      <c r="W23" s="368"/>
      <c r="X23" s="268"/>
      <c r="Y23" s="271"/>
      <c r="Z23" s="272"/>
      <c r="AA23" s="268"/>
      <c r="AB23" s="271"/>
      <c r="AC23" s="272"/>
      <c r="AD23" s="268"/>
      <c r="AE23" s="271"/>
      <c r="AF23" s="272"/>
      <c r="AG23" s="268"/>
      <c r="AH23" s="271"/>
      <c r="AI23" s="272"/>
      <c r="AJ23" s="268"/>
      <c r="AK23" s="271"/>
      <c r="AL23" s="272"/>
      <c r="AM23" s="268"/>
      <c r="AN23" s="271"/>
      <c r="AO23" s="272"/>
      <c r="AP23" s="272"/>
      <c r="AQ23" s="272"/>
      <c r="AR23" s="273"/>
      <c r="AS23" s="274"/>
    </row>
    <row r="24" spans="1:46" x14ac:dyDescent="0.25">
      <c r="A24" s="107" t="s">
        <v>72</v>
      </c>
      <c r="B24" s="100" t="s">
        <v>74</v>
      </c>
      <c r="C24" s="101" t="s">
        <v>72</v>
      </c>
      <c r="D24" s="102">
        <v>34641</v>
      </c>
      <c r="E24" s="103">
        <v>34641</v>
      </c>
      <c r="F24" s="109">
        <v>34641</v>
      </c>
      <c r="G24" s="102">
        <v>34641</v>
      </c>
      <c r="H24" s="110">
        <v>34641</v>
      </c>
      <c r="I24" s="109">
        <v>34641</v>
      </c>
      <c r="J24" s="102">
        <v>34641</v>
      </c>
      <c r="K24" s="110">
        <v>34641</v>
      </c>
      <c r="L24" s="109">
        <v>34641</v>
      </c>
      <c r="M24" s="370">
        <v>0</v>
      </c>
      <c r="N24" s="102">
        <v>34641</v>
      </c>
      <c r="O24" s="103">
        <v>34641</v>
      </c>
      <c r="P24" s="109">
        <v>34641</v>
      </c>
      <c r="Q24" s="102">
        <v>34641</v>
      </c>
      <c r="R24" s="103">
        <v>34641</v>
      </c>
      <c r="S24" s="109">
        <v>34641</v>
      </c>
      <c r="T24" s="102">
        <v>34641</v>
      </c>
      <c r="U24" s="103">
        <v>34641</v>
      </c>
      <c r="V24" s="109">
        <v>34641</v>
      </c>
      <c r="W24" s="370">
        <v>0</v>
      </c>
      <c r="X24" s="102">
        <v>34641</v>
      </c>
      <c r="Y24" s="103">
        <v>34641</v>
      </c>
      <c r="Z24" s="109">
        <v>34641</v>
      </c>
      <c r="AA24" s="102">
        <v>34641</v>
      </c>
      <c r="AB24" s="103">
        <v>34641</v>
      </c>
      <c r="AC24" s="109">
        <v>34641</v>
      </c>
      <c r="AD24" s="102">
        <v>34641</v>
      </c>
      <c r="AE24" s="103">
        <v>0</v>
      </c>
      <c r="AF24" s="109">
        <v>0</v>
      </c>
      <c r="AG24" s="102">
        <v>34641</v>
      </c>
      <c r="AH24" s="110">
        <v>0</v>
      </c>
      <c r="AI24" s="109">
        <v>0</v>
      </c>
      <c r="AJ24" s="102">
        <v>34641</v>
      </c>
      <c r="AK24" s="110">
        <v>0</v>
      </c>
      <c r="AL24" s="109">
        <v>0</v>
      </c>
      <c r="AM24" s="102">
        <v>34641</v>
      </c>
      <c r="AN24" s="110">
        <v>0</v>
      </c>
      <c r="AO24" s="109">
        <v>0</v>
      </c>
      <c r="AP24" s="168">
        <v>0</v>
      </c>
      <c r="AQ24" s="170">
        <v>0</v>
      </c>
      <c r="AR24" s="105">
        <f t="shared" ref="AR24:AR30" si="2">SUM(D24,G24,J24)</f>
        <v>103923</v>
      </c>
      <c r="AS24" s="259">
        <f t="shared" ref="AS24:AS30" si="3">SUM(D24,G24,J24,N24,Q24,T24,X24,AA24,AD24,AG24,AJ24,AM24)+M24+W24</f>
        <v>415692</v>
      </c>
      <c r="AT24" s="14"/>
    </row>
    <row r="25" spans="1:46" x14ac:dyDescent="0.25">
      <c r="A25" s="107" t="s">
        <v>72</v>
      </c>
      <c r="B25" s="100" t="s">
        <v>158</v>
      </c>
      <c r="C25" s="101" t="s">
        <v>72</v>
      </c>
      <c r="D25" s="108">
        <v>537195</v>
      </c>
      <c r="E25" s="103">
        <v>537195</v>
      </c>
      <c r="F25" s="109">
        <v>0</v>
      </c>
      <c r="G25" s="102">
        <v>554500</v>
      </c>
      <c r="H25" s="110">
        <v>554500</v>
      </c>
      <c r="I25" s="109">
        <v>537195</v>
      </c>
      <c r="J25" s="102">
        <v>554500</v>
      </c>
      <c r="K25" s="110">
        <v>554500</v>
      </c>
      <c r="L25" s="109">
        <v>554500</v>
      </c>
      <c r="M25" s="370">
        <v>0</v>
      </c>
      <c r="N25" s="102">
        <v>554500</v>
      </c>
      <c r="O25" s="103">
        <v>534801</v>
      </c>
      <c r="P25" s="109">
        <v>1089301</v>
      </c>
      <c r="Q25" s="108">
        <v>554500</v>
      </c>
      <c r="R25" s="103">
        <v>554500</v>
      </c>
      <c r="S25" s="109">
        <v>0</v>
      </c>
      <c r="T25" s="102">
        <v>554500</v>
      </c>
      <c r="U25" s="103">
        <v>554500</v>
      </c>
      <c r="V25" s="109">
        <v>554500</v>
      </c>
      <c r="W25" s="370">
        <v>-19699</v>
      </c>
      <c r="X25" s="102">
        <v>554500</v>
      </c>
      <c r="Y25" s="103">
        <v>554500</v>
      </c>
      <c r="Z25" s="109">
        <v>1109000</v>
      </c>
      <c r="AA25" s="108">
        <v>554500</v>
      </c>
      <c r="AB25" s="103">
        <v>554500</v>
      </c>
      <c r="AC25" s="109">
        <v>0</v>
      </c>
      <c r="AD25" s="102">
        <v>554500</v>
      </c>
      <c r="AE25" s="103">
        <v>0</v>
      </c>
      <c r="AF25" s="109">
        <v>0</v>
      </c>
      <c r="AG25" s="108">
        <v>554500</v>
      </c>
      <c r="AH25" s="110">
        <v>0</v>
      </c>
      <c r="AI25" s="109">
        <v>0</v>
      </c>
      <c r="AJ25" s="108">
        <v>554500</v>
      </c>
      <c r="AK25" s="110">
        <v>0</v>
      </c>
      <c r="AL25" s="109">
        <v>0</v>
      </c>
      <c r="AM25" s="102">
        <v>554500</v>
      </c>
      <c r="AN25" s="110">
        <v>0</v>
      </c>
      <c r="AO25" s="109">
        <v>0</v>
      </c>
      <c r="AP25" s="168">
        <v>0</v>
      </c>
      <c r="AQ25" s="170">
        <v>0</v>
      </c>
      <c r="AR25" s="105">
        <f t="shared" si="2"/>
        <v>1646195</v>
      </c>
      <c r="AS25" s="259">
        <f t="shared" si="3"/>
        <v>6616996</v>
      </c>
      <c r="AT25" s="14"/>
    </row>
    <row r="26" spans="1:46" ht="13.5" customHeight="1" x14ac:dyDescent="0.25">
      <c r="A26" s="107" t="s">
        <v>72</v>
      </c>
      <c r="B26" s="100" t="s">
        <v>159</v>
      </c>
      <c r="C26" s="101" t="s">
        <v>72</v>
      </c>
      <c r="D26" s="108">
        <v>106124</v>
      </c>
      <c r="E26" s="103">
        <v>106124</v>
      </c>
      <c r="F26" s="109">
        <v>0</v>
      </c>
      <c r="G26" s="102">
        <v>109900</v>
      </c>
      <c r="H26" s="110">
        <v>109900</v>
      </c>
      <c r="I26" s="109">
        <v>106124</v>
      </c>
      <c r="J26" s="102">
        <v>109900</v>
      </c>
      <c r="K26" s="110">
        <v>109900</v>
      </c>
      <c r="L26" s="109">
        <v>109900</v>
      </c>
      <c r="M26" s="370">
        <v>0</v>
      </c>
      <c r="N26" s="102">
        <v>109900</v>
      </c>
      <c r="O26" s="103">
        <v>109900</v>
      </c>
      <c r="P26" s="109">
        <v>219800</v>
      </c>
      <c r="Q26" s="108">
        <v>109900</v>
      </c>
      <c r="R26" s="103">
        <v>109900</v>
      </c>
      <c r="S26" s="109">
        <v>0</v>
      </c>
      <c r="T26" s="102">
        <v>109900</v>
      </c>
      <c r="U26" s="103">
        <v>109900</v>
      </c>
      <c r="V26" s="109">
        <v>109900</v>
      </c>
      <c r="W26" s="370">
        <v>0</v>
      </c>
      <c r="X26" s="102">
        <v>109900</v>
      </c>
      <c r="Y26" s="103">
        <v>109900</v>
      </c>
      <c r="Z26" s="109">
        <v>219800</v>
      </c>
      <c r="AA26" s="108">
        <v>109900</v>
      </c>
      <c r="AB26" s="103">
        <v>109900</v>
      </c>
      <c r="AC26" s="109">
        <v>0</v>
      </c>
      <c r="AD26" s="102">
        <v>109900</v>
      </c>
      <c r="AE26" s="103">
        <v>0</v>
      </c>
      <c r="AF26" s="109">
        <v>0</v>
      </c>
      <c r="AG26" s="108">
        <v>109900</v>
      </c>
      <c r="AH26" s="110">
        <v>0</v>
      </c>
      <c r="AI26" s="109">
        <v>0</v>
      </c>
      <c r="AJ26" s="108">
        <v>109900</v>
      </c>
      <c r="AK26" s="110">
        <v>0</v>
      </c>
      <c r="AL26" s="109">
        <v>0</v>
      </c>
      <c r="AM26" s="108">
        <v>109900</v>
      </c>
      <c r="AN26" s="110">
        <v>0</v>
      </c>
      <c r="AO26" s="109">
        <v>0</v>
      </c>
      <c r="AP26" s="168">
        <v>0</v>
      </c>
      <c r="AQ26" s="170">
        <v>0</v>
      </c>
      <c r="AR26" s="105">
        <f t="shared" si="2"/>
        <v>325924</v>
      </c>
      <c r="AS26" s="259">
        <f t="shared" si="3"/>
        <v>1315024</v>
      </c>
      <c r="AT26" s="14"/>
    </row>
    <row r="27" spans="1:46" x14ac:dyDescent="0.25">
      <c r="A27" s="107" t="s">
        <v>72</v>
      </c>
      <c r="B27" s="100" t="s">
        <v>73</v>
      </c>
      <c r="C27" s="101" t="s">
        <v>72</v>
      </c>
      <c r="D27" s="108">
        <v>141057</v>
      </c>
      <c r="E27" s="103">
        <v>141057</v>
      </c>
      <c r="F27" s="109">
        <v>141057</v>
      </c>
      <c r="G27" s="102">
        <v>0</v>
      </c>
      <c r="H27" s="110">
        <v>0</v>
      </c>
      <c r="I27" s="109">
        <v>0</v>
      </c>
      <c r="J27" s="102">
        <v>0</v>
      </c>
      <c r="K27" s="110">
        <v>0</v>
      </c>
      <c r="L27" s="109">
        <v>0</v>
      </c>
      <c r="M27" s="370">
        <v>0</v>
      </c>
      <c r="N27" s="102">
        <v>141057</v>
      </c>
      <c r="O27" s="103">
        <v>141057</v>
      </c>
      <c r="P27" s="109">
        <v>141057</v>
      </c>
      <c r="Q27" s="108">
        <v>0</v>
      </c>
      <c r="R27" s="103">
        <v>0</v>
      </c>
      <c r="S27" s="109">
        <v>0</v>
      </c>
      <c r="T27" s="102">
        <v>0</v>
      </c>
      <c r="U27" s="103">
        <v>0</v>
      </c>
      <c r="V27" s="109">
        <v>0</v>
      </c>
      <c r="W27" s="370">
        <v>0</v>
      </c>
      <c r="X27" s="102">
        <v>141057</v>
      </c>
      <c r="Y27" s="103">
        <v>141057</v>
      </c>
      <c r="Z27" s="109">
        <v>141057</v>
      </c>
      <c r="AA27" s="108">
        <v>0</v>
      </c>
      <c r="AB27" s="103">
        <v>0</v>
      </c>
      <c r="AC27" s="109">
        <v>0</v>
      </c>
      <c r="AD27" s="102">
        <v>0</v>
      </c>
      <c r="AE27" s="103">
        <v>0</v>
      </c>
      <c r="AF27" s="109">
        <v>0</v>
      </c>
      <c r="AG27" s="108">
        <v>147325</v>
      </c>
      <c r="AH27" s="110">
        <v>0</v>
      </c>
      <c r="AI27" s="109">
        <v>0</v>
      </c>
      <c r="AJ27" s="108">
        <v>0</v>
      </c>
      <c r="AK27" s="110">
        <v>0</v>
      </c>
      <c r="AL27" s="109">
        <v>0</v>
      </c>
      <c r="AM27" s="108">
        <v>0</v>
      </c>
      <c r="AN27" s="110">
        <v>0</v>
      </c>
      <c r="AO27" s="109">
        <v>0</v>
      </c>
      <c r="AP27" s="168">
        <v>0</v>
      </c>
      <c r="AQ27" s="170">
        <v>0</v>
      </c>
      <c r="AR27" s="105">
        <f t="shared" si="2"/>
        <v>141057</v>
      </c>
      <c r="AS27" s="259">
        <f t="shared" si="3"/>
        <v>570496</v>
      </c>
      <c r="AT27" s="14"/>
    </row>
    <row r="28" spans="1:46" x14ac:dyDescent="0.25">
      <c r="A28" s="107" t="s">
        <v>72</v>
      </c>
      <c r="B28" s="100" t="s">
        <v>75</v>
      </c>
      <c r="C28" s="101" t="s">
        <v>72</v>
      </c>
      <c r="D28" s="108">
        <v>45030</v>
      </c>
      <c r="E28" s="103">
        <v>45030</v>
      </c>
      <c r="F28" s="109">
        <v>45030</v>
      </c>
      <c r="G28" s="102">
        <v>0</v>
      </c>
      <c r="H28" s="110">
        <v>0</v>
      </c>
      <c r="I28" s="109">
        <v>0</v>
      </c>
      <c r="J28" s="102">
        <v>0</v>
      </c>
      <c r="K28" s="110">
        <v>0</v>
      </c>
      <c r="L28" s="109">
        <v>0</v>
      </c>
      <c r="M28" s="370">
        <v>0</v>
      </c>
      <c r="N28" s="102">
        <v>0</v>
      </c>
      <c r="O28" s="103">
        <v>0</v>
      </c>
      <c r="P28" s="109">
        <v>0</v>
      </c>
      <c r="Q28" s="102">
        <v>0</v>
      </c>
      <c r="R28" s="103">
        <v>0</v>
      </c>
      <c r="S28" s="109">
        <v>0</v>
      </c>
      <c r="T28" s="102">
        <v>0</v>
      </c>
      <c r="U28" s="103">
        <v>0</v>
      </c>
      <c r="V28" s="109">
        <v>0</v>
      </c>
      <c r="W28" s="370">
        <v>0</v>
      </c>
      <c r="X28" s="102">
        <v>0</v>
      </c>
      <c r="Y28" s="103">
        <v>0</v>
      </c>
      <c r="Z28" s="109">
        <v>0</v>
      </c>
      <c r="AA28" s="102">
        <v>0</v>
      </c>
      <c r="AB28" s="103">
        <v>0</v>
      </c>
      <c r="AC28" s="109">
        <v>0</v>
      </c>
      <c r="AD28" s="102">
        <v>0</v>
      </c>
      <c r="AE28" s="103">
        <v>0</v>
      </c>
      <c r="AF28" s="109">
        <v>0</v>
      </c>
      <c r="AG28" s="108">
        <v>0</v>
      </c>
      <c r="AH28" s="110">
        <v>0</v>
      </c>
      <c r="AI28" s="109">
        <v>0</v>
      </c>
      <c r="AJ28" s="108">
        <v>0</v>
      </c>
      <c r="AK28" s="110">
        <v>0</v>
      </c>
      <c r="AL28" s="109">
        <v>0</v>
      </c>
      <c r="AM28" s="108">
        <v>0</v>
      </c>
      <c r="AN28" s="110">
        <v>0</v>
      </c>
      <c r="AO28" s="109">
        <v>0</v>
      </c>
      <c r="AP28" s="168">
        <v>0</v>
      </c>
      <c r="AQ28" s="170">
        <v>0</v>
      </c>
      <c r="AR28" s="105">
        <f t="shared" si="2"/>
        <v>45030</v>
      </c>
      <c r="AS28" s="259">
        <f t="shared" si="3"/>
        <v>45030</v>
      </c>
      <c r="AT28" s="14"/>
    </row>
    <row r="29" spans="1:46" x14ac:dyDescent="0.25">
      <c r="A29" s="107" t="s">
        <v>72</v>
      </c>
      <c r="B29" s="100" t="s">
        <v>76</v>
      </c>
      <c r="C29" s="101" t="s">
        <v>72</v>
      </c>
      <c r="D29" s="108">
        <v>203556</v>
      </c>
      <c r="E29" s="103">
        <v>169280</v>
      </c>
      <c r="F29" s="109">
        <v>169280</v>
      </c>
      <c r="G29" s="102">
        <v>0</v>
      </c>
      <c r="H29" s="110">
        <v>0</v>
      </c>
      <c r="I29" s="109">
        <v>0</v>
      </c>
      <c r="J29" s="102">
        <v>0</v>
      </c>
      <c r="K29" s="110">
        <v>0</v>
      </c>
      <c r="L29" s="109">
        <v>0</v>
      </c>
      <c r="M29" s="370">
        <v>-34276</v>
      </c>
      <c r="N29" s="102">
        <v>0</v>
      </c>
      <c r="O29" s="103">
        <v>0</v>
      </c>
      <c r="P29" s="109">
        <v>0</v>
      </c>
      <c r="Q29" s="102">
        <v>0</v>
      </c>
      <c r="R29" s="103">
        <v>0</v>
      </c>
      <c r="S29" s="109">
        <v>0</v>
      </c>
      <c r="T29" s="102">
        <v>0</v>
      </c>
      <c r="U29" s="103">
        <v>0</v>
      </c>
      <c r="V29" s="109">
        <v>0</v>
      </c>
      <c r="W29" s="370">
        <v>0</v>
      </c>
      <c r="X29" s="102">
        <v>0</v>
      </c>
      <c r="Y29" s="103">
        <v>0</v>
      </c>
      <c r="Z29" s="109">
        <v>0</v>
      </c>
      <c r="AA29" s="102">
        <v>0</v>
      </c>
      <c r="AB29" s="103">
        <v>0</v>
      </c>
      <c r="AC29" s="109">
        <v>0</v>
      </c>
      <c r="AD29" s="102">
        <v>0</v>
      </c>
      <c r="AE29" s="103">
        <v>0</v>
      </c>
      <c r="AF29" s="109">
        <v>0</v>
      </c>
      <c r="AG29" s="108">
        <v>0</v>
      </c>
      <c r="AH29" s="110">
        <v>0</v>
      </c>
      <c r="AI29" s="109">
        <v>0</v>
      </c>
      <c r="AJ29" s="108">
        <v>0</v>
      </c>
      <c r="AK29" s="110">
        <v>0</v>
      </c>
      <c r="AL29" s="109">
        <v>0</v>
      </c>
      <c r="AM29" s="108">
        <v>0</v>
      </c>
      <c r="AN29" s="110">
        <v>0</v>
      </c>
      <c r="AO29" s="109">
        <v>0</v>
      </c>
      <c r="AP29" s="168">
        <v>0</v>
      </c>
      <c r="AQ29" s="170">
        <v>0</v>
      </c>
      <c r="AR29" s="105">
        <f t="shared" si="2"/>
        <v>203556</v>
      </c>
      <c r="AS29" s="259">
        <f t="shared" si="3"/>
        <v>169280</v>
      </c>
      <c r="AT29" s="14"/>
    </row>
    <row r="30" spans="1:46" ht="14.4" thickBot="1" x14ac:dyDescent="0.3">
      <c r="A30" s="147" t="s">
        <v>72</v>
      </c>
      <c r="B30" s="148" t="s">
        <v>77</v>
      </c>
      <c r="C30" s="149" t="s">
        <v>72</v>
      </c>
      <c r="D30" s="150">
        <v>35325</v>
      </c>
      <c r="E30" s="151">
        <v>35325</v>
      </c>
      <c r="F30" s="152">
        <v>35325</v>
      </c>
      <c r="G30" s="102">
        <v>0</v>
      </c>
      <c r="H30" s="153">
        <v>0</v>
      </c>
      <c r="I30" s="152">
        <v>0</v>
      </c>
      <c r="J30" s="102">
        <v>0</v>
      </c>
      <c r="K30" s="153">
        <v>0</v>
      </c>
      <c r="L30" s="152">
        <v>0</v>
      </c>
      <c r="M30" s="370">
        <v>0</v>
      </c>
      <c r="N30" s="102">
        <v>0</v>
      </c>
      <c r="O30" s="151">
        <v>0</v>
      </c>
      <c r="P30" s="152">
        <v>0</v>
      </c>
      <c r="Q30" s="102">
        <v>0</v>
      </c>
      <c r="R30" s="151">
        <v>0</v>
      </c>
      <c r="S30" s="152">
        <v>0</v>
      </c>
      <c r="T30" s="102">
        <v>0</v>
      </c>
      <c r="U30" s="151">
        <v>0</v>
      </c>
      <c r="V30" s="152">
        <v>0</v>
      </c>
      <c r="W30" s="370">
        <v>0</v>
      </c>
      <c r="X30" s="102">
        <v>0</v>
      </c>
      <c r="Y30" s="151">
        <v>0</v>
      </c>
      <c r="Z30" s="152">
        <v>0</v>
      </c>
      <c r="AA30" s="102">
        <v>0</v>
      </c>
      <c r="AB30" s="151">
        <v>0</v>
      </c>
      <c r="AC30" s="152">
        <v>0</v>
      </c>
      <c r="AD30" s="102">
        <v>0</v>
      </c>
      <c r="AE30" s="151">
        <v>0</v>
      </c>
      <c r="AF30" s="152">
        <v>0</v>
      </c>
      <c r="AG30" s="150">
        <v>0</v>
      </c>
      <c r="AH30" s="153">
        <v>0</v>
      </c>
      <c r="AI30" s="152">
        <v>0</v>
      </c>
      <c r="AJ30" s="150">
        <v>0</v>
      </c>
      <c r="AK30" s="153">
        <v>0</v>
      </c>
      <c r="AL30" s="152">
        <v>0</v>
      </c>
      <c r="AM30" s="150">
        <v>0</v>
      </c>
      <c r="AN30" s="153">
        <v>0</v>
      </c>
      <c r="AO30" s="152">
        <v>0</v>
      </c>
      <c r="AP30" s="171">
        <v>0</v>
      </c>
      <c r="AQ30" s="172">
        <v>0</v>
      </c>
      <c r="AR30" s="173">
        <f t="shared" si="2"/>
        <v>35325</v>
      </c>
      <c r="AS30" s="260">
        <f t="shared" si="3"/>
        <v>35325</v>
      </c>
      <c r="AT30" s="14"/>
    </row>
    <row r="31" spans="1:46" x14ac:dyDescent="0.25">
      <c r="A31" s="174"/>
      <c r="B31" s="175" t="s">
        <v>138</v>
      </c>
      <c r="C31" s="176"/>
      <c r="D31" s="177">
        <f>SUM(D11:D22)</f>
        <v>0</v>
      </c>
      <c r="E31" s="103">
        <v>0</v>
      </c>
      <c r="F31" s="109">
        <v>0</v>
      </c>
      <c r="G31" s="177">
        <f>SUM(G11:G22)</f>
        <v>3415500</v>
      </c>
      <c r="H31" s="103">
        <f t="shared" ref="H31:I31" si="4">SUM(H11:H22)</f>
        <v>3415500</v>
      </c>
      <c r="I31" s="109">
        <f t="shared" si="4"/>
        <v>0</v>
      </c>
      <c r="J31" s="177">
        <f>SUM(J11:J22)</f>
        <v>0</v>
      </c>
      <c r="K31" s="103">
        <f t="shared" ref="K31:L31" si="5">SUM(K11:K22)</f>
        <v>1500000</v>
      </c>
      <c r="L31" s="109">
        <f t="shared" si="5"/>
        <v>3415500</v>
      </c>
      <c r="M31" s="371">
        <f t="shared" ref="M31" si="6">SUM(M11:M22)</f>
        <v>1500000</v>
      </c>
      <c r="N31" s="177">
        <f>SUM(N11:N22)</f>
        <v>1448400</v>
      </c>
      <c r="O31" s="103">
        <f t="shared" ref="O31:P31" si="7">SUM(O11:O22)</f>
        <v>1448400</v>
      </c>
      <c r="P31" s="109">
        <f t="shared" si="7"/>
        <v>1500000</v>
      </c>
      <c r="Q31" s="177">
        <f>SUM(Q11:Q22)</f>
        <v>3415500</v>
      </c>
      <c r="R31" s="103">
        <f t="shared" ref="R31:S31" si="8">SUM(R11:R22)</f>
        <v>3415500</v>
      </c>
      <c r="S31" s="109">
        <f t="shared" si="8"/>
        <v>1448400</v>
      </c>
      <c r="T31" s="177">
        <f>SUM(T11:T22)</f>
        <v>2310500</v>
      </c>
      <c r="U31" s="103">
        <f t="shared" ref="U31:W31" si="9">SUM(U11:U22)</f>
        <v>2310500</v>
      </c>
      <c r="V31" s="109">
        <f t="shared" si="9"/>
        <v>3415500</v>
      </c>
      <c r="W31" s="371">
        <f t="shared" si="9"/>
        <v>0</v>
      </c>
      <c r="X31" s="177">
        <f>SUM(X11:X22)</f>
        <v>0</v>
      </c>
      <c r="Y31" s="103">
        <f t="shared" ref="Y31:Z31" si="10">SUM(Y11:Y22)</f>
        <v>0</v>
      </c>
      <c r="Z31" s="109">
        <f t="shared" si="10"/>
        <v>2310500</v>
      </c>
      <c r="AA31" s="177">
        <f>SUM(AA11:AA22)</f>
        <v>3415500</v>
      </c>
      <c r="AB31" s="103">
        <f t="shared" ref="AB31:AC31" si="11">SUM(AB11:AB22)</f>
        <v>3415500</v>
      </c>
      <c r="AC31" s="109">
        <f t="shared" si="11"/>
        <v>0</v>
      </c>
      <c r="AD31" s="177">
        <f>SUM(AD11:AD22)</f>
        <v>7024400</v>
      </c>
      <c r="AE31" s="103">
        <f t="shared" ref="AE31:AF31" si="12">SUM(AE11:AE22)</f>
        <v>0</v>
      </c>
      <c r="AF31" s="109">
        <f t="shared" si="12"/>
        <v>0</v>
      </c>
      <c r="AG31" s="177">
        <f>SUM(AG11:AG22)</f>
        <v>3250000</v>
      </c>
      <c r="AH31" s="103">
        <f t="shared" ref="AH31:AI31" si="13">SUM(AH11:AH22)</f>
        <v>0</v>
      </c>
      <c r="AI31" s="109">
        <f t="shared" si="13"/>
        <v>0</v>
      </c>
      <c r="AJ31" s="177">
        <f>SUM(AJ11:AJ22)</f>
        <v>3965500</v>
      </c>
      <c r="AK31" s="103">
        <f t="shared" ref="AK31:AL31" si="14">SUM(AK11:AK22)</f>
        <v>0</v>
      </c>
      <c r="AL31" s="109">
        <f t="shared" si="14"/>
        <v>0</v>
      </c>
      <c r="AM31" s="177">
        <f>SUM(AM11:AM22)</f>
        <v>0</v>
      </c>
      <c r="AN31" s="103">
        <f t="shared" ref="AN31:AO31" si="15">SUM(AN11:AN22)</f>
        <v>0</v>
      </c>
      <c r="AO31" s="109">
        <f t="shared" si="15"/>
        <v>0</v>
      </c>
      <c r="AP31" s="168">
        <v>0</v>
      </c>
      <c r="AQ31" s="178">
        <v>0</v>
      </c>
      <c r="AR31" s="105">
        <f>SUM(AR11:AR22)</f>
        <v>3415500</v>
      </c>
      <c r="AS31" s="179">
        <f>SUM(AS11:AS22)</f>
        <v>29745300</v>
      </c>
    </row>
    <row r="32" spans="1:46" x14ac:dyDescent="0.25">
      <c r="A32" s="174"/>
      <c r="B32" s="175" t="s">
        <v>139</v>
      </c>
      <c r="C32" s="176"/>
      <c r="D32" s="177">
        <f>D24</f>
        <v>34641</v>
      </c>
      <c r="E32" s="103">
        <v>0</v>
      </c>
      <c r="F32" s="109">
        <v>0</v>
      </c>
      <c r="G32" s="177">
        <f>G24</f>
        <v>34641</v>
      </c>
      <c r="H32" s="103">
        <f t="shared" ref="H32:I32" si="16">H24</f>
        <v>34641</v>
      </c>
      <c r="I32" s="109">
        <f t="shared" si="16"/>
        <v>34641</v>
      </c>
      <c r="J32" s="177">
        <f>J24</f>
        <v>34641</v>
      </c>
      <c r="K32" s="103">
        <f t="shared" ref="K32:M32" si="17">K24</f>
        <v>34641</v>
      </c>
      <c r="L32" s="109">
        <f t="shared" si="17"/>
        <v>34641</v>
      </c>
      <c r="M32" s="372">
        <f t="shared" si="17"/>
        <v>0</v>
      </c>
      <c r="N32" s="177">
        <f>N24</f>
        <v>34641</v>
      </c>
      <c r="O32" s="103">
        <f t="shared" ref="O32:P32" si="18">O24</f>
        <v>34641</v>
      </c>
      <c r="P32" s="109">
        <f t="shared" si="18"/>
        <v>34641</v>
      </c>
      <c r="Q32" s="177">
        <f>Q24</f>
        <v>34641</v>
      </c>
      <c r="R32" s="103">
        <f t="shared" ref="R32:S32" si="19">R24</f>
        <v>34641</v>
      </c>
      <c r="S32" s="109">
        <f t="shared" si="19"/>
        <v>34641</v>
      </c>
      <c r="T32" s="177">
        <f>T24</f>
        <v>34641</v>
      </c>
      <c r="U32" s="103">
        <f t="shared" ref="U32:W32" si="20">U24</f>
        <v>34641</v>
      </c>
      <c r="V32" s="109">
        <f t="shared" si="20"/>
        <v>34641</v>
      </c>
      <c r="W32" s="372">
        <f t="shared" si="20"/>
        <v>0</v>
      </c>
      <c r="X32" s="177">
        <f>X24</f>
        <v>34641</v>
      </c>
      <c r="Y32" s="103">
        <f t="shared" ref="Y32:Z32" si="21">Y24</f>
        <v>34641</v>
      </c>
      <c r="Z32" s="109">
        <f t="shared" si="21"/>
        <v>34641</v>
      </c>
      <c r="AA32" s="177">
        <f>AA24</f>
        <v>34641</v>
      </c>
      <c r="AB32" s="103">
        <f t="shared" ref="AB32:AC32" si="22">AB24</f>
        <v>34641</v>
      </c>
      <c r="AC32" s="109">
        <f t="shared" si="22"/>
        <v>34641</v>
      </c>
      <c r="AD32" s="177">
        <f>AD24</f>
        <v>34641</v>
      </c>
      <c r="AE32" s="103">
        <f t="shared" ref="AE32:AF32" si="23">AE24</f>
        <v>0</v>
      </c>
      <c r="AF32" s="109">
        <f t="shared" si="23"/>
        <v>0</v>
      </c>
      <c r="AG32" s="177">
        <f>AG24</f>
        <v>34641</v>
      </c>
      <c r="AH32" s="103">
        <f t="shared" ref="AH32:AI32" si="24">AH24</f>
        <v>0</v>
      </c>
      <c r="AI32" s="109">
        <f t="shared" si="24"/>
        <v>0</v>
      </c>
      <c r="AJ32" s="177">
        <f>AJ24</f>
        <v>34641</v>
      </c>
      <c r="AK32" s="103">
        <f t="shared" ref="AK32:AL32" si="25">AK24</f>
        <v>0</v>
      </c>
      <c r="AL32" s="109">
        <f t="shared" si="25"/>
        <v>0</v>
      </c>
      <c r="AM32" s="177">
        <f>AM24</f>
        <v>34641</v>
      </c>
      <c r="AN32" s="103">
        <f t="shared" ref="AN32:AO32" si="26">AN24</f>
        <v>0</v>
      </c>
      <c r="AO32" s="109">
        <f t="shared" si="26"/>
        <v>0</v>
      </c>
      <c r="AP32" s="168">
        <v>0</v>
      </c>
      <c r="AQ32" s="178">
        <v>0</v>
      </c>
      <c r="AR32" s="105">
        <f>AR24</f>
        <v>103923</v>
      </c>
      <c r="AS32" s="179">
        <f>AS24</f>
        <v>415692</v>
      </c>
    </row>
    <row r="33" spans="1:46" ht="14.4" thickBot="1" x14ac:dyDescent="0.3">
      <c r="A33" s="180"/>
      <c r="B33" s="181" t="s">
        <v>140</v>
      </c>
      <c r="C33" s="182"/>
      <c r="D33" s="183">
        <f>SUM(D25:D30)</f>
        <v>1068287</v>
      </c>
      <c r="E33" s="184">
        <f t="shared" ref="E33" si="27">SUM(E25:E30)</f>
        <v>1034011</v>
      </c>
      <c r="F33" s="185">
        <v>0</v>
      </c>
      <c r="G33" s="183">
        <f>SUM(G25:G30)</f>
        <v>664400</v>
      </c>
      <c r="H33" s="184">
        <f t="shared" ref="H33:I33" si="28">SUM(H25:H30)</f>
        <v>664400</v>
      </c>
      <c r="I33" s="185">
        <f t="shared" si="28"/>
        <v>643319</v>
      </c>
      <c r="J33" s="183">
        <f>SUM(J25:J30)</f>
        <v>664400</v>
      </c>
      <c r="K33" s="184">
        <f t="shared" ref="K33:L33" si="29">SUM(K25:K30)</f>
        <v>664400</v>
      </c>
      <c r="L33" s="185">
        <f t="shared" si="29"/>
        <v>664400</v>
      </c>
      <c r="M33" s="373">
        <f t="shared" ref="M33" si="30">SUM(M25:M30)</f>
        <v>-34276</v>
      </c>
      <c r="N33" s="183">
        <f>SUM(N25:N30)</f>
        <v>805457</v>
      </c>
      <c r="O33" s="184">
        <f t="shared" ref="O33:P33" si="31">SUM(O25:O30)</f>
        <v>785758</v>
      </c>
      <c r="P33" s="185">
        <f t="shared" si="31"/>
        <v>1450158</v>
      </c>
      <c r="Q33" s="183">
        <f>SUM(Q25:Q30)</f>
        <v>664400</v>
      </c>
      <c r="R33" s="184">
        <f t="shared" ref="R33:S33" si="32">SUM(R25:R30)</f>
        <v>664400</v>
      </c>
      <c r="S33" s="185">
        <f t="shared" si="32"/>
        <v>0</v>
      </c>
      <c r="T33" s="183">
        <f>SUM(T25:T30)</f>
        <v>664400</v>
      </c>
      <c r="U33" s="184">
        <f t="shared" ref="U33:W33" si="33">SUM(U25:U30)</f>
        <v>664400</v>
      </c>
      <c r="V33" s="185">
        <f t="shared" si="33"/>
        <v>664400</v>
      </c>
      <c r="W33" s="373">
        <f t="shared" si="33"/>
        <v>-19699</v>
      </c>
      <c r="X33" s="183">
        <f>SUM(X25:X30)</f>
        <v>805457</v>
      </c>
      <c r="Y33" s="184">
        <f t="shared" ref="Y33:Z33" si="34">SUM(Y25:Y30)</f>
        <v>805457</v>
      </c>
      <c r="Z33" s="185">
        <f t="shared" si="34"/>
        <v>1469857</v>
      </c>
      <c r="AA33" s="183">
        <f>SUM(AA25:AA30)</f>
        <v>664400</v>
      </c>
      <c r="AB33" s="184">
        <f t="shared" ref="AB33:AC33" si="35">SUM(AB25:AB30)</f>
        <v>664400</v>
      </c>
      <c r="AC33" s="185">
        <f t="shared" si="35"/>
        <v>0</v>
      </c>
      <c r="AD33" s="183">
        <f>SUM(AD25:AD30)</f>
        <v>664400</v>
      </c>
      <c r="AE33" s="184">
        <f t="shared" ref="AE33:AF33" si="36">SUM(AE25:AE30)</f>
        <v>0</v>
      </c>
      <c r="AF33" s="185">
        <f t="shared" si="36"/>
        <v>0</v>
      </c>
      <c r="AG33" s="183">
        <f>SUM(AG25:AG30)</f>
        <v>811725</v>
      </c>
      <c r="AH33" s="184">
        <f t="shared" ref="AH33:AI33" si="37">SUM(AH25:AH30)</f>
        <v>0</v>
      </c>
      <c r="AI33" s="185">
        <f t="shared" si="37"/>
        <v>0</v>
      </c>
      <c r="AJ33" s="183">
        <f>SUM(AJ25:AJ30)</f>
        <v>664400</v>
      </c>
      <c r="AK33" s="184">
        <f t="shared" ref="AK33:AL33" si="38">SUM(AK25:AK30)</f>
        <v>0</v>
      </c>
      <c r="AL33" s="185">
        <f t="shared" si="38"/>
        <v>0</v>
      </c>
      <c r="AM33" s="183">
        <f>SUM(AM25:AM30)</f>
        <v>664400</v>
      </c>
      <c r="AN33" s="184">
        <f t="shared" ref="AN33:AO33" si="39">SUM(AN25:AN30)</f>
        <v>0</v>
      </c>
      <c r="AO33" s="185">
        <f t="shared" si="39"/>
        <v>0</v>
      </c>
      <c r="AP33" s="186">
        <v>0</v>
      </c>
      <c r="AQ33" s="187">
        <v>0</v>
      </c>
      <c r="AR33" s="188">
        <f>SUM(AR25:AR30)</f>
        <v>2397087</v>
      </c>
      <c r="AS33" s="189">
        <f>SUM(AS25:AS30)</f>
        <v>8752151</v>
      </c>
    </row>
    <row r="34" spans="1:46" s="17" customFormat="1" ht="14.4" thickBot="1" x14ac:dyDescent="0.3">
      <c r="A34" s="495" t="s">
        <v>78</v>
      </c>
      <c r="B34" s="496"/>
      <c r="C34" s="154"/>
      <c r="D34" s="112">
        <f t="shared" ref="D34:AS34" si="40">SUM(D10:D30)</f>
        <v>1102928</v>
      </c>
      <c r="E34" s="113">
        <f t="shared" si="40"/>
        <v>1068652</v>
      </c>
      <c r="F34" s="111">
        <f t="shared" si="40"/>
        <v>425333</v>
      </c>
      <c r="G34" s="112">
        <f t="shared" si="40"/>
        <v>4114541</v>
      </c>
      <c r="H34" s="113">
        <f t="shared" si="40"/>
        <v>4114541</v>
      </c>
      <c r="I34" s="111">
        <f t="shared" si="40"/>
        <v>677960</v>
      </c>
      <c r="J34" s="112">
        <f t="shared" si="40"/>
        <v>699041</v>
      </c>
      <c r="K34" s="113">
        <f t="shared" si="40"/>
        <v>2199041</v>
      </c>
      <c r="L34" s="111">
        <f t="shared" si="40"/>
        <v>4114541</v>
      </c>
      <c r="M34" s="374">
        <f t="shared" ref="M34" si="41">SUM(M10:M30)</f>
        <v>1465724</v>
      </c>
      <c r="N34" s="112">
        <f t="shared" si="40"/>
        <v>2288498</v>
      </c>
      <c r="O34" s="113">
        <f t="shared" si="40"/>
        <v>2268799</v>
      </c>
      <c r="P34" s="111">
        <f t="shared" si="40"/>
        <v>2984799</v>
      </c>
      <c r="Q34" s="112">
        <f t="shared" si="40"/>
        <v>4114541</v>
      </c>
      <c r="R34" s="113">
        <f t="shared" si="40"/>
        <v>4114541</v>
      </c>
      <c r="S34" s="111">
        <f t="shared" si="40"/>
        <v>1483041</v>
      </c>
      <c r="T34" s="112">
        <f t="shared" si="40"/>
        <v>3009541</v>
      </c>
      <c r="U34" s="113">
        <f t="shared" si="40"/>
        <v>3009541</v>
      </c>
      <c r="V34" s="111">
        <f t="shared" si="40"/>
        <v>4114541</v>
      </c>
      <c r="W34" s="374">
        <f t="shared" si="40"/>
        <v>-19699</v>
      </c>
      <c r="X34" s="112">
        <f t="shared" si="40"/>
        <v>840098</v>
      </c>
      <c r="Y34" s="113">
        <f t="shared" si="40"/>
        <v>840098</v>
      </c>
      <c r="Z34" s="111">
        <f t="shared" si="40"/>
        <v>3814998</v>
      </c>
      <c r="AA34" s="112">
        <f t="shared" si="40"/>
        <v>4114541</v>
      </c>
      <c r="AB34" s="113">
        <f t="shared" si="40"/>
        <v>4114541</v>
      </c>
      <c r="AC34" s="111">
        <f t="shared" si="40"/>
        <v>34641</v>
      </c>
      <c r="AD34" s="112">
        <f t="shared" si="40"/>
        <v>7723441</v>
      </c>
      <c r="AE34" s="113">
        <f t="shared" si="40"/>
        <v>0</v>
      </c>
      <c r="AF34" s="111">
        <f t="shared" si="40"/>
        <v>0</v>
      </c>
      <c r="AG34" s="112">
        <f t="shared" si="40"/>
        <v>4096366</v>
      </c>
      <c r="AH34" s="113">
        <f t="shared" si="40"/>
        <v>0</v>
      </c>
      <c r="AI34" s="111">
        <f t="shared" si="40"/>
        <v>0</v>
      </c>
      <c r="AJ34" s="112">
        <f t="shared" si="40"/>
        <v>4664541</v>
      </c>
      <c r="AK34" s="113">
        <f t="shared" si="40"/>
        <v>0</v>
      </c>
      <c r="AL34" s="111">
        <f t="shared" si="40"/>
        <v>0</v>
      </c>
      <c r="AM34" s="112">
        <f t="shared" si="40"/>
        <v>699041</v>
      </c>
      <c r="AN34" s="113">
        <f t="shared" si="40"/>
        <v>0</v>
      </c>
      <c r="AO34" s="111">
        <f t="shared" si="40"/>
        <v>0</v>
      </c>
      <c r="AP34" s="190">
        <f t="shared" si="40"/>
        <v>0</v>
      </c>
      <c r="AQ34" s="191">
        <f t="shared" si="40"/>
        <v>0</v>
      </c>
      <c r="AR34" s="114">
        <f t="shared" si="40"/>
        <v>5916510</v>
      </c>
      <c r="AS34" s="114">
        <f t="shared" si="40"/>
        <v>38913143</v>
      </c>
      <c r="AT34" s="115"/>
    </row>
    <row r="35" spans="1:46" ht="15" thickTop="1" thickBot="1" x14ac:dyDescent="0.3">
      <c r="A35" s="116"/>
      <c r="B35" s="117" t="s">
        <v>79</v>
      </c>
      <c r="C35" s="118"/>
      <c r="D35" s="119">
        <f>D34</f>
        <v>1102928</v>
      </c>
      <c r="E35" s="120"/>
      <c r="F35" s="121"/>
      <c r="G35" s="119">
        <f>SUM(D35,G34)</f>
        <v>5217469</v>
      </c>
      <c r="H35" s="120"/>
      <c r="I35" s="121"/>
      <c r="J35" s="119">
        <f>SUM(G35,J34)</f>
        <v>5916510</v>
      </c>
      <c r="K35" s="120"/>
      <c r="L35" s="121"/>
      <c r="M35" s="375">
        <f>J35+M34</f>
        <v>7382234</v>
      </c>
      <c r="N35" s="119">
        <f>M35+N34</f>
        <v>9670732</v>
      </c>
      <c r="O35" s="120"/>
      <c r="P35" s="121"/>
      <c r="Q35" s="119">
        <f>SUM(N35,Q34)</f>
        <v>13785273</v>
      </c>
      <c r="R35" s="120"/>
      <c r="S35" s="121"/>
      <c r="T35" s="119">
        <f>SUM(Q35,T34)</f>
        <v>16794814</v>
      </c>
      <c r="U35" s="120"/>
      <c r="V35" s="121"/>
      <c r="W35" s="375">
        <f>T35+W34</f>
        <v>16775115</v>
      </c>
      <c r="X35" s="119">
        <f>W35+X34</f>
        <v>17615213</v>
      </c>
      <c r="Y35" s="120"/>
      <c r="Z35" s="121"/>
      <c r="AA35" s="119">
        <f>SUM(X35,AA34)</f>
        <v>21729754</v>
      </c>
      <c r="AB35" s="120"/>
      <c r="AC35" s="121"/>
      <c r="AD35" s="119">
        <f>SUM(AA35,AD34)</f>
        <v>29453195</v>
      </c>
      <c r="AE35" s="120"/>
      <c r="AF35" s="121"/>
      <c r="AG35" s="119">
        <f>SUM(AD35,AG34)</f>
        <v>33549561</v>
      </c>
      <c r="AH35" s="120"/>
      <c r="AI35" s="121"/>
      <c r="AJ35" s="119">
        <f>SUM(AG35,AJ34)</f>
        <v>38214102</v>
      </c>
      <c r="AK35" s="120"/>
      <c r="AL35" s="121"/>
      <c r="AM35" s="119">
        <f>SUM(AJ35,AM34)</f>
        <v>38913143</v>
      </c>
      <c r="AN35" s="120"/>
      <c r="AO35" s="121"/>
      <c r="AP35" s="121"/>
      <c r="AQ35" s="121"/>
      <c r="AR35" s="122"/>
      <c r="AS35" s="122"/>
    </row>
    <row r="36" spans="1:46" ht="14.4" thickTop="1" x14ac:dyDescent="0.25">
      <c r="A36" s="123"/>
      <c r="B36" s="124" t="s">
        <v>80</v>
      </c>
      <c r="C36" s="125"/>
      <c r="D36" s="126"/>
      <c r="E36" s="127">
        <f>E34</f>
        <v>1068652</v>
      </c>
      <c r="F36" s="128"/>
      <c r="G36" s="126"/>
      <c r="H36" s="127">
        <f>SUM(E36,H34)</f>
        <v>5183193</v>
      </c>
      <c r="I36" s="128"/>
      <c r="J36" s="126"/>
      <c r="K36" s="127">
        <f>SUM(H36,K34)</f>
        <v>7382234</v>
      </c>
      <c r="L36" s="128"/>
      <c r="M36" s="376"/>
      <c r="N36" s="126"/>
      <c r="O36" s="127">
        <f>SUM(K36,O34)</f>
        <v>9651033</v>
      </c>
      <c r="P36" s="128"/>
      <c r="Q36" s="126"/>
      <c r="R36" s="127">
        <f>SUM(O36,R34)</f>
        <v>13765574</v>
      </c>
      <c r="S36" s="128"/>
      <c r="T36" s="126"/>
      <c r="U36" s="127">
        <f>SUM(R36,U34)</f>
        <v>16775115</v>
      </c>
      <c r="V36" s="128"/>
      <c r="W36" s="376"/>
      <c r="X36" s="126"/>
      <c r="Y36" s="127">
        <f>SUM(U36,Y34)</f>
        <v>17615213</v>
      </c>
      <c r="Z36" s="128"/>
      <c r="AA36" s="126"/>
      <c r="AB36" s="127">
        <f>SUM(Y36,AB34)</f>
        <v>21729754</v>
      </c>
      <c r="AC36" s="128"/>
      <c r="AD36" s="126"/>
      <c r="AE36" s="127">
        <f>SUM(AB36,AE34)</f>
        <v>21729754</v>
      </c>
      <c r="AF36" s="128"/>
      <c r="AG36" s="126"/>
      <c r="AH36" s="127">
        <f>SUM(AE36,AH34)</f>
        <v>21729754</v>
      </c>
      <c r="AI36" s="128"/>
      <c r="AJ36" s="126"/>
      <c r="AK36" s="127">
        <f>SUM(AH36,AK34)</f>
        <v>21729754</v>
      </c>
      <c r="AL36" s="128"/>
      <c r="AM36" s="126"/>
      <c r="AN36" s="127">
        <f>+AK36+AN34</f>
        <v>21729754</v>
      </c>
      <c r="AO36" s="128"/>
      <c r="AP36" s="127">
        <f>AN36+AP34</f>
        <v>21729754</v>
      </c>
      <c r="AQ36" s="128"/>
      <c r="AR36" s="122"/>
      <c r="AS36" s="122"/>
    </row>
    <row r="37" spans="1:46" ht="14.4" thickBot="1" x14ac:dyDescent="0.3">
      <c r="A37" s="129"/>
      <c r="B37" s="130" t="s">
        <v>81</v>
      </c>
      <c r="C37" s="131"/>
      <c r="D37" s="132"/>
      <c r="E37" s="133"/>
      <c r="F37" s="134">
        <f>F34</f>
        <v>425333</v>
      </c>
      <c r="G37" s="132"/>
      <c r="H37" s="133"/>
      <c r="I37" s="134">
        <f>SUM(F37,I34)</f>
        <v>1103293</v>
      </c>
      <c r="J37" s="132"/>
      <c r="K37" s="133"/>
      <c r="L37" s="134">
        <f>SUM(I37,L34)</f>
        <v>5217834</v>
      </c>
      <c r="M37" s="376"/>
      <c r="N37" s="132"/>
      <c r="O37" s="133"/>
      <c r="P37" s="134">
        <f>SUM(L37,P34)</f>
        <v>8202633</v>
      </c>
      <c r="Q37" s="132"/>
      <c r="R37" s="133"/>
      <c r="S37" s="134">
        <f>SUM(P37,S34)</f>
        <v>9685674</v>
      </c>
      <c r="T37" s="132"/>
      <c r="U37" s="133"/>
      <c r="V37" s="134">
        <f>SUM(S37,V34)</f>
        <v>13800215</v>
      </c>
      <c r="W37" s="376"/>
      <c r="X37" s="132"/>
      <c r="Y37" s="133"/>
      <c r="Z37" s="134">
        <f>SUM(V37,Z34)</f>
        <v>17615213</v>
      </c>
      <c r="AA37" s="132"/>
      <c r="AB37" s="133"/>
      <c r="AC37" s="134">
        <f>SUM(Z37,AC34)</f>
        <v>17649854</v>
      </c>
      <c r="AD37" s="132"/>
      <c r="AE37" s="133"/>
      <c r="AF37" s="134">
        <f>SUM(AC37,AF34)</f>
        <v>17649854</v>
      </c>
      <c r="AG37" s="132"/>
      <c r="AH37" s="133"/>
      <c r="AI37" s="134">
        <f>SUM(AF37,AI34)</f>
        <v>17649854</v>
      </c>
      <c r="AJ37" s="132"/>
      <c r="AK37" s="133"/>
      <c r="AL37" s="134">
        <f>SUM(AI37,AL34)</f>
        <v>17649854</v>
      </c>
      <c r="AM37" s="132"/>
      <c r="AN37" s="133"/>
      <c r="AO37" s="134">
        <f>SUM(AL37,AO34)</f>
        <v>17649854</v>
      </c>
      <c r="AP37" s="133"/>
      <c r="AQ37" s="134">
        <f>SUM(AO37,AQ34)</f>
        <v>17649854</v>
      </c>
      <c r="AR37" s="14"/>
      <c r="AS37" s="14"/>
    </row>
    <row r="38" spans="1:46" ht="15" customHeight="1" thickTop="1" x14ac:dyDescent="0.4">
      <c r="D38" s="448"/>
      <c r="E38" s="449"/>
      <c r="F38" s="450"/>
      <c r="G38" s="448"/>
      <c r="H38" s="449"/>
      <c r="I38" s="450"/>
      <c r="J38" s="448"/>
      <c r="K38" s="449"/>
      <c r="L38" s="450"/>
      <c r="M38" s="349"/>
      <c r="N38" s="448"/>
      <c r="O38" s="449"/>
      <c r="P38" s="450"/>
      <c r="Q38" s="448"/>
      <c r="R38" s="449"/>
      <c r="S38" s="450"/>
      <c r="T38" s="448"/>
      <c r="U38" s="449"/>
      <c r="V38" s="450"/>
      <c r="W38" s="349"/>
      <c r="X38" s="448"/>
      <c r="Y38" s="449"/>
      <c r="Z38" s="450"/>
      <c r="AA38" s="448"/>
      <c r="AB38" s="449"/>
      <c r="AC38" s="450"/>
      <c r="AD38" s="448"/>
      <c r="AE38" s="449"/>
      <c r="AF38" s="450"/>
      <c r="AG38" s="448"/>
      <c r="AH38" s="449"/>
      <c r="AI38" s="450"/>
      <c r="AJ38" s="448"/>
      <c r="AK38" s="449"/>
      <c r="AL38" s="450"/>
      <c r="AM38" s="448"/>
      <c r="AN38" s="449"/>
      <c r="AO38" s="450"/>
      <c r="AP38" s="158"/>
      <c r="AQ38" s="445">
        <f>AQ3</f>
        <v>0</v>
      </c>
      <c r="AR38" s="14"/>
    </row>
    <row r="39" spans="1:46" ht="15" customHeight="1" thickBot="1" x14ac:dyDescent="0.45">
      <c r="D39" s="451"/>
      <c r="E39" s="451"/>
      <c r="F39" s="452"/>
      <c r="G39" s="451"/>
      <c r="H39" s="451"/>
      <c r="I39" s="452"/>
      <c r="J39" s="451"/>
      <c r="K39" s="451"/>
      <c r="L39" s="452"/>
      <c r="M39" s="350"/>
      <c r="N39" s="451"/>
      <c r="O39" s="451"/>
      <c r="P39" s="452"/>
      <c r="Q39" s="451"/>
      <c r="R39" s="451"/>
      <c r="S39" s="452"/>
      <c r="T39" s="451"/>
      <c r="U39" s="451"/>
      <c r="V39" s="452"/>
      <c r="W39" s="350"/>
      <c r="X39" s="451"/>
      <c r="Y39" s="451"/>
      <c r="Z39" s="452"/>
      <c r="AA39" s="451"/>
      <c r="AB39" s="451"/>
      <c r="AC39" s="452"/>
      <c r="AD39" s="451"/>
      <c r="AE39" s="451"/>
      <c r="AF39" s="452"/>
      <c r="AG39" s="451"/>
      <c r="AH39" s="451"/>
      <c r="AI39" s="452"/>
      <c r="AJ39" s="451"/>
      <c r="AK39" s="451"/>
      <c r="AL39" s="452"/>
      <c r="AM39" s="451"/>
      <c r="AN39" s="451"/>
      <c r="AO39" s="452"/>
      <c r="AP39" s="159"/>
      <c r="AQ39" s="447"/>
      <c r="AR39" s="14"/>
    </row>
    <row r="40" spans="1:46" x14ac:dyDescent="0.25">
      <c r="AR40" s="14"/>
    </row>
    <row r="41" spans="1:46" x14ac:dyDescent="0.25">
      <c r="AR41" s="14"/>
    </row>
    <row r="42" spans="1:46" x14ac:dyDescent="0.25">
      <c r="D42" s="14"/>
      <c r="AR42" s="14"/>
    </row>
    <row r="43" spans="1:46" x14ac:dyDescent="0.25">
      <c r="D43" s="14"/>
    </row>
    <row r="44" spans="1:46" x14ac:dyDescent="0.25">
      <c r="D44" s="14"/>
    </row>
    <row r="45" spans="1:46" x14ac:dyDescent="0.25">
      <c r="D45" s="14"/>
    </row>
    <row r="46" spans="1:46" x14ac:dyDescent="0.25">
      <c r="D46" s="14"/>
    </row>
    <row r="47" spans="1:46" x14ac:dyDescent="0.25">
      <c r="D47" s="14"/>
    </row>
    <row r="48" spans="1:46" x14ac:dyDescent="0.25">
      <c r="D48" s="14"/>
    </row>
    <row r="49" spans="4:4" x14ac:dyDescent="0.25">
      <c r="D49" s="14"/>
    </row>
    <row r="50" spans="4:4" x14ac:dyDescent="0.25">
      <c r="D50" s="14"/>
    </row>
  </sheetData>
  <autoFilter ref="A9:AT39" xr:uid="{20D189A2-C5E2-4F44-B326-EA17F866D0B3}"/>
  <mergeCells count="74">
    <mergeCell ref="AQ38:AQ39"/>
    <mergeCell ref="X38:Z39"/>
    <mergeCell ref="AA38:AC39"/>
    <mergeCell ref="AD38:AF39"/>
    <mergeCell ref="AG38:AI39"/>
    <mergeCell ref="AJ38:AL39"/>
    <mergeCell ref="AM38:AO39"/>
    <mergeCell ref="A6:B6"/>
    <mergeCell ref="A7:B7"/>
    <mergeCell ref="A34:B34"/>
    <mergeCell ref="D38:F39"/>
    <mergeCell ref="G38:I39"/>
    <mergeCell ref="J38:L39"/>
    <mergeCell ref="N38:P39"/>
    <mergeCell ref="Q38:S39"/>
    <mergeCell ref="T38:V39"/>
    <mergeCell ref="AQ5:AQ9"/>
    <mergeCell ref="AE5:AE9"/>
    <mergeCell ref="AF5:AF9"/>
    <mergeCell ref="AG5:AG9"/>
    <mergeCell ref="AH5:AH9"/>
    <mergeCell ref="AI5:AI9"/>
    <mergeCell ref="AJ5:AJ9"/>
    <mergeCell ref="Y5:Y9"/>
    <mergeCell ref="Z5:Z9"/>
    <mergeCell ref="AA5:AA9"/>
    <mergeCell ref="AB5:AB9"/>
    <mergeCell ref="AC5:AC9"/>
    <mergeCell ref="AR5:AR9"/>
    <mergeCell ref="AS5:AS9"/>
    <mergeCell ref="AK5:AK9"/>
    <mergeCell ref="AL5:AL9"/>
    <mergeCell ref="AM5:AM9"/>
    <mergeCell ref="AN5:AN9"/>
    <mergeCell ref="AO5:AO9"/>
    <mergeCell ref="AP5:AP9"/>
    <mergeCell ref="AD5:AD9"/>
    <mergeCell ref="R5:R9"/>
    <mergeCell ref="S5:S9"/>
    <mergeCell ref="T5:T9"/>
    <mergeCell ref="U5:U9"/>
    <mergeCell ref="V5:V9"/>
    <mergeCell ref="X5:X9"/>
    <mergeCell ref="AP3:AQ4"/>
    <mergeCell ref="C5:C9"/>
    <mergeCell ref="D5:D9"/>
    <mergeCell ref="E5:E9"/>
    <mergeCell ref="F5:F9"/>
    <mergeCell ref="G5:G9"/>
    <mergeCell ref="H5:H9"/>
    <mergeCell ref="I5:I9"/>
    <mergeCell ref="J5:J9"/>
    <mergeCell ref="X3:Z4"/>
    <mergeCell ref="AA3:AC4"/>
    <mergeCell ref="AD3:AF4"/>
    <mergeCell ref="AG3:AI4"/>
    <mergeCell ref="AJ3:AL4"/>
    <mergeCell ref="AM3:AO4"/>
    <mergeCell ref="K5:K9"/>
    <mergeCell ref="W3:W4"/>
    <mergeCell ref="W5:W9"/>
    <mergeCell ref="T3:V4"/>
    <mergeCell ref="D3:F4"/>
    <mergeCell ref="G3:I4"/>
    <mergeCell ref="J3:L4"/>
    <mergeCell ref="N3:P4"/>
    <mergeCell ref="Q3:S4"/>
    <mergeCell ref="M3:M4"/>
    <mergeCell ref="Q5:Q9"/>
    <mergeCell ref="L5:L9"/>
    <mergeCell ref="N5:N9"/>
    <mergeCell ref="O5:O9"/>
    <mergeCell ref="P5:P9"/>
    <mergeCell ref="M5:M9"/>
  </mergeCells>
  <pageMargins left="0.7" right="0.7" top="0.75" bottom="0.75" header="0.3" footer="0.3"/>
  <pageSetup scale="45" orientation="landscape" r:id="rId1"/>
  <headerFooter>
    <oddFooter>&amp;LPublish Date: 3/7/2023&amp;CFlorida PALM FY 2023 - 2024 Spend Plan SSI Detail&amp;R&amp;P of &amp;N</oddFooter>
  </headerFooter>
  <colBreaks count="2" manualBreakCount="2">
    <brk id="13" max="38" man="1"/>
    <brk id="3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A2543-0D19-4C72-91E0-4673619394A2}">
  <dimension ref="A6:BG57"/>
  <sheetViews>
    <sheetView zoomScale="96" zoomScaleNormal="96" zoomScaleSheetLayoutView="100" workbookViewId="0">
      <pane xSplit="1" ySplit="10" topLeftCell="AE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defaultColWidth="9.109375" defaultRowHeight="13.8" x14ac:dyDescent="0.25"/>
  <cols>
    <col min="1" max="1" width="63.44140625" style="1" customWidth="1"/>
    <col min="2" max="4" width="17.88671875" style="14" customWidth="1"/>
    <col min="5" max="6" width="16.33203125" style="78" customWidth="1"/>
    <col min="7" max="8" width="16.33203125" style="78" hidden="1" customWidth="1"/>
    <col min="9" max="10" width="16.33203125" style="78" customWidth="1"/>
    <col min="11" max="12" width="16.33203125" style="78" hidden="1" customWidth="1"/>
    <col min="13" max="14" width="16.33203125" style="78" customWidth="1"/>
    <col min="15" max="16" width="16.33203125" style="78" hidden="1" customWidth="1"/>
    <col min="17" max="17" width="16.33203125" style="378" customWidth="1"/>
    <col min="18" max="19" width="16.33203125" style="78" customWidth="1"/>
    <col min="20" max="21" width="16.33203125" style="78" hidden="1" customWidth="1"/>
    <col min="22" max="23" width="16.33203125" style="78" customWidth="1"/>
    <col min="24" max="25" width="16.33203125" style="78" hidden="1" customWidth="1"/>
    <col min="26" max="28" width="16.33203125" style="78" customWidth="1"/>
    <col min="29" max="29" width="16.33203125" style="78" hidden="1" customWidth="1"/>
    <col min="30" max="30" width="16.33203125" style="378" customWidth="1"/>
    <col min="31" max="32" width="16.33203125" style="78" customWidth="1"/>
    <col min="33" max="34" width="16.33203125" style="78" hidden="1" customWidth="1"/>
    <col min="35" max="35" width="16.33203125" style="78" customWidth="1"/>
    <col min="36" max="36" width="16.6640625" style="78" customWidth="1"/>
    <col min="37" max="38" width="16.33203125" style="78" hidden="1" customWidth="1"/>
    <col min="39" max="40" width="16.33203125" style="78" customWidth="1"/>
    <col min="41" max="42" width="16.33203125" style="78" hidden="1" customWidth="1"/>
    <col min="43" max="44" width="16.33203125" style="78" customWidth="1"/>
    <col min="45" max="46" width="16.33203125" style="78" hidden="1" customWidth="1"/>
    <col min="47" max="48" width="16.33203125" style="78" customWidth="1"/>
    <col min="49" max="50" width="16.33203125" style="78" hidden="1" customWidth="1"/>
    <col min="51" max="52" width="16.33203125" style="78" customWidth="1"/>
    <col min="53" max="56" width="16.33203125" style="78" hidden="1" customWidth="1"/>
    <col min="57" max="57" width="16.88671875" style="78" customWidth="1"/>
    <col min="58" max="58" width="16.33203125" style="78" customWidth="1"/>
    <col min="59" max="59" width="16.33203125" style="78" hidden="1" customWidth="1"/>
    <col min="60" max="16384" width="9.109375" style="1"/>
  </cols>
  <sheetData>
    <row r="6" spans="1:59" ht="15.6" x14ac:dyDescent="0.3">
      <c r="A6" s="156" t="s">
        <v>0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377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377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192"/>
    </row>
    <row r="7" spans="1:59" ht="15.6" x14ac:dyDescent="0.3">
      <c r="A7" s="157" t="s">
        <v>166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377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377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</row>
    <row r="8" spans="1:59" ht="14.4" thickBot="1" x14ac:dyDescent="0.3">
      <c r="A8" s="194"/>
      <c r="B8" s="195"/>
      <c r="C8" s="195"/>
      <c r="D8" s="195"/>
    </row>
    <row r="9" spans="1:59" ht="14.4" thickBot="1" x14ac:dyDescent="0.3">
      <c r="A9" s="196"/>
      <c r="B9" s="497" t="s">
        <v>1</v>
      </c>
      <c r="C9" s="498"/>
      <c r="D9" s="499"/>
      <c r="E9" s="500" t="s">
        <v>142</v>
      </c>
      <c r="F9" s="501"/>
      <c r="G9" s="502"/>
      <c r="H9" s="503"/>
      <c r="I9" s="504" t="s">
        <v>143</v>
      </c>
      <c r="J9" s="505"/>
      <c r="K9" s="506"/>
      <c r="L9" s="507"/>
      <c r="M9" s="508" t="s">
        <v>144</v>
      </c>
      <c r="N9" s="501"/>
      <c r="O9" s="502"/>
      <c r="P9" s="503"/>
      <c r="Q9" s="401" t="s">
        <v>201</v>
      </c>
      <c r="R9" s="504" t="s">
        <v>145</v>
      </c>
      <c r="S9" s="505"/>
      <c r="T9" s="506"/>
      <c r="U9" s="507"/>
      <c r="V9" s="508" t="s">
        <v>146</v>
      </c>
      <c r="W9" s="501"/>
      <c r="X9" s="502"/>
      <c r="Y9" s="503"/>
      <c r="Z9" s="504" t="s">
        <v>147</v>
      </c>
      <c r="AA9" s="505"/>
      <c r="AB9" s="506"/>
      <c r="AC9" s="507"/>
      <c r="AD9" s="401" t="s">
        <v>201</v>
      </c>
      <c r="AE9" s="508" t="s">
        <v>148</v>
      </c>
      <c r="AF9" s="501"/>
      <c r="AG9" s="502"/>
      <c r="AH9" s="503"/>
      <c r="AI9" s="504" t="s">
        <v>149</v>
      </c>
      <c r="AJ9" s="505"/>
      <c r="AK9" s="506"/>
      <c r="AL9" s="507"/>
      <c r="AM9" s="508" t="s">
        <v>150</v>
      </c>
      <c r="AN9" s="501"/>
      <c r="AO9" s="502"/>
      <c r="AP9" s="503"/>
      <c r="AQ9" s="504" t="s">
        <v>151</v>
      </c>
      <c r="AR9" s="505"/>
      <c r="AS9" s="506"/>
      <c r="AT9" s="507"/>
      <c r="AU9" s="508" t="s">
        <v>152</v>
      </c>
      <c r="AV9" s="501"/>
      <c r="AW9" s="502"/>
      <c r="AX9" s="503"/>
      <c r="AY9" s="504" t="s">
        <v>153</v>
      </c>
      <c r="AZ9" s="505"/>
      <c r="BA9" s="506"/>
      <c r="BB9" s="507"/>
      <c r="BC9" s="307"/>
      <c r="BD9" s="307"/>
      <c r="BE9" s="508" t="s">
        <v>100</v>
      </c>
      <c r="BF9" s="501"/>
      <c r="BG9" s="503"/>
    </row>
    <row r="10" spans="1:59" s="79" customFormat="1" ht="55.2" x14ac:dyDescent="0.25">
      <c r="A10" s="197" t="s">
        <v>101</v>
      </c>
      <c r="B10" s="198" t="s">
        <v>164</v>
      </c>
      <c r="C10" s="199" t="s">
        <v>102</v>
      </c>
      <c r="D10" s="200" t="s">
        <v>103</v>
      </c>
      <c r="E10" s="299" t="s">
        <v>5</v>
      </c>
      <c r="F10" s="300" t="s">
        <v>104</v>
      </c>
      <c r="G10" s="301"/>
      <c r="H10" s="302" t="s">
        <v>105</v>
      </c>
      <c r="I10" s="303" t="s">
        <v>5</v>
      </c>
      <c r="J10" s="300" t="s">
        <v>104</v>
      </c>
      <c r="K10" s="301"/>
      <c r="L10" s="302" t="s">
        <v>105</v>
      </c>
      <c r="M10" s="303" t="s">
        <v>5</v>
      </c>
      <c r="N10" s="300" t="s">
        <v>104</v>
      </c>
      <c r="O10" s="301"/>
      <c r="P10" s="302" t="s">
        <v>105</v>
      </c>
      <c r="Q10" s="509"/>
      <c r="R10" s="303" t="s">
        <v>5</v>
      </c>
      <c r="S10" s="300" t="s">
        <v>104</v>
      </c>
      <c r="T10" s="301"/>
      <c r="U10" s="302" t="s">
        <v>105</v>
      </c>
      <c r="V10" s="303" t="s">
        <v>5</v>
      </c>
      <c r="W10" s="300" t="s">
        <v>104</v>
      </c>
      <c r="X10" s="301"/>
      <c r="Y10" s="302" t="s">
        <v>105</v>
      </c>
      <c r="Z10" s="303" t="s">
        <v>5</v>
      </c>
      <c r="AA10" s="300" t="s">
        <v>104</v>
      </c>
      <c r="AB10" s="301"/>
      <c r="AC10" s="302" t="s">
        <v>105</v>
      </c>
      <c r="AD10" s="509"/>
      <c r="AE10" s="303" t="s">
        <v>5</v>
      </c>
      <c r="AF10" s="300" t="s">
        <v>104</v>
      </c>
      <c r="AG10" s="301"/>
      <c r="AH10" s="302" t="s">
        <v>105</v>
      </c>
      <c r="AI10" s="303" t="s">
        <v>5</v>
      </c>
      <c r="AJ10" s="300" t="s">
        <v>104</v>
      </c>
      <c r="AK10" s="301"/>
      <c r="AL10" s="302" t="s">
        <v>105</v>
      </c>
      <c r="AM10" s="303" t="s">
        <v>5</v>
      </c>
      <c r="AN10" s="300" t="s">
        <v>104</v>
      </c>
      <c r="AO10" s="301"/>
      <c r="AP10" s="302" t="s">
        <v>105</v>
      </c>
      <c r="AQ10" s="303" t="s">
        <v>5</v>
      </c>
      <c r="AR10" s="300" t="s">
        <v>104</v>
      </c>
      <c r="AS10" s="301"/>
      <c r="AT10" s="302" t="s">
        <v>105</v>
      </c>
      <c r="AU10" s="303" t="s">
        <v>5</v>
      </c>
      <c r="AV10" s="300" t="s">
        <v>104</v>
      </c>
      <c r="AW10" s="301"/>
      <c r="AX10" s="302" t="s">
        <v>105</v>
      </c>
      <c r="AY10" s="303" t="s">
        <v>5</v>
      </c>
      <c r="AZ10" s="300" t="s">
        <v>104</v>
      </c>
      <c r="BA10" s="301"/>
      <c r="BB10" s="302" t="s">
        <v>105</v>
      </c>
      <c r="BC10" s="300"/>
      <c r="BD10" s="302"/>
      <c r="BE10" s="304" t="s">
        <v>106</v>
      </c>
      <c r="BF10" s="305" t="s">
        <v>107</v>
      </c>
      <c r="BG10" s="306" t="s">
        <v>108</v>
      </c>
    </row>
    <row r="11" spans="1:59" s="209" customFormat="1" x14ac:dyDescent="0.25">
      <c r="A11" s="201" t="s">
        <v>109</v>
      </c>
      <c r="B11" s="202">
        <f>SUM(B12:B35)</f>
        <v>1287647.4099999999</v>
      </c>
      <c r="C11" s="203">
        <f t="shared" ref="C11:BF11" si="0">SUM(C12:C35)</f>
        <v>0</v>
      </c>
      <c r="D11" s="204">
        <f t="shared" si="0"/>
        <v>1287647.46</v>
      </c>
      <c r="E11" s="205">
        <f t="shared" si="0"/>
        <v>0</v>
      </c>
      <c r="F11" s="206">
        <f t="shared" si="0"/>
        <v>0</v>
      </c>
      <c r="G11" s="285">
        <f t="shared" si="0"/>
        <v>0</v>
      </c>
      <c r="H11" s="207">
        <f t="shared" si="0"/>
        <v>0</v>
      </c>
      <c r="I11" s="208">
        <f t="shared" si="0"/>
        <v>0</v>
      </c>
      <c r="J11" s="206">
        <f t="shared" si="0"/>
        <v>0</v>
      </c>
      <c r="K11" s="285">
        <f t="shared" si="0"/>
        <v>0</v>
      </c>
      <c r="L11" s="207">
        <f t="shared" si="0"/>
        <v>0</v>
      </c>
      <c r="M11" s="208">
        <f t="shared" si="0"/>
        <v>0</v>
      </c>
      <c r="N11" s="206">
        <f t="shared" si="0"/>
        <v>0</v>
      </c>
      <c r="O11" s="285">
        <f t="shared" si="0"/>
        <v>0</v>
      </c>
      <c r="P11" s="207">
        <f t="shared" si="0"/>
        <v>0</v>
      </c>
      <c r="Q11" s="379">
        <f t="shared" ref="Q11" si="1">SUM(Q12:Q35)</f>
        <v>0</v>
      </c>
      <c r="R11" s="208">
        <f t="shared" si="0"/>
        <v>321911.85249999998</v>
      </c>
      <c r="S11" s="206">
        <f t="shared" si="0"/>
        <v>321911.90249999997</v>
      </c>
      <c r="T11" s="285">
        <f t="shared" si="0"/>
        <v>0</v>
      </c>
      <c r="U11" s="207">
        <f t="shared" si="0"/>
        <v>0</v>
      </c>
      <c r="V11" s="208">
        <f t="shared" si="0"/>
        <v>0</v>
      </c>
      <c r="W11" s="206">
        <f t="shared" si="0"/>
        <v>0</v>
      </c>
      <c r="X11" s="285">
        <f t="shared" si="0"/>
        <v>0</v>
      </c>
      <c r="Y11" s="207">
        <f t="shared" si="0"/>
        <v>0</v>
      </c>
      <c r="Z11" s="208">
        <f t="shared" si="0"/>
        <v>0</v>
      </c>
      <c r="AA11" s="206">
        <f t="shared" si="0"/>
        <v>0</v>
      </c>
      <c r="AB11" s="285">
        <f t="shared" si="0"/>
        <v>0</v>
      </c>
      <c r="AC11" s="207">
        <f t="shared" si="0"/>
        <v>0</v>
      </c>
      <c r="AD11" s="379">
        <f t="shared" si="0"/>
        <v>4.9999999988358468E-2</v>
      </c>
      <c r="AE11" s="208">
        <f t="shared" si="0"/>
        <v>321911.90250000003</v>
      </c>
      <c r="AF11" s="206">
        <f t="shared" si="0"/>
        <v>321911.90249999997</v>
      </c>
      <c r="AG11" s="285">
        <f t="shared" si="0"/>
        <v>0</v>
      </c>
      <c r="AH11" s="207">
        <f t="shared" si="0"/>
        <v>321911.90249999997</v>
      </c>
      <c r="AI11" s="208">
        <f t="shared" si="0"/>
        <v>0</v>
      </c>
      <c r="AJ11" s="206">
        <f t="shared" si="0"/>
        <v>0</v>
      </c>
      <c r="AK11" s="285">
        <f t="shared" si="0"/>
        <v>0</v>
      </c>
      <c r="AL11" s="207">
        <f t="shared" si="0"/>
        <v>321911.90249999997</v>
      </c>
      <c r="AM11" s="208">
        <f t="shared" si="0"/>
        <v>0</v>
      </c>
      <c r="AN11" s="206">
        <f t="shared" si="0"/>
        <v>0</v>
      </c>
      <c r="AO11" s="285">
        <f t="shared" si="0"/>
        <v>0</v>
      </c>
      <c r="AP11" s="207">
        <f t="shared" si="0"/>
        <v>0</v>
      </c>
      <c r="AQ11" s="208">
        <f t="shared" si="0"/>
        <v>0</v>
      </c>
      <c r="AR11" s="206">
        <f t="shared" si="0"/>
        <v>0</v>
      </c>
      <c r="AS11" s="285">
        <f t="shared" si="0"/>
        <v>0</v>
      </c>
      <c r="AT11" s="207">
        <f t="shared" si="0"/>
        <v>0</v>
      </c>
      <c r="AU11" s="208">
        <f t="shared" si="0"/>
        <v>321911.85249999998</v>
      </c>
      <c r="AV11" s="206">
        <f t="shared" si="0"/>
        <v>0</v>
      </c>
      <c r="AW11" s="285">
        <f t="shared" si="0"/>
        <v>0</v>
      </c>
      <c r="AX11" s="207">
        <f t="shared" si="0"/>
        <v>0</v>
      </c>
      <c r="AY11" s="208">
        <f t="shared" si="0"/>
        <v>321911.85249999998</v>
      </c>
      <c r="AZ11" s="206">
        <f t="shared" si="0"/>
        <v>0</v>
      </c>
      <c r="BA11" s="285">
        <f t="shared" si="0"/>
        <v>0</v>
      </c>
      <c r="BB11" s="207">
        <f t="shared" si="0"/>
        <v>0</v>
      </c>
      <c r="BC11" s="206">
        <f t="shared" si="0"/>
        <v>0</v>
      </c>
      <c r="BD11" s="207">
        <f t="shared" si="0"/>
        <v>0</v>
      </c>
      <c r="BE11" s="208">
        <f t="shared" si="0"/>
        <v>643823.80499999993</v>
      </c>
      <c r="BF11" s="206">
        <f t="shared" si="0"/>
        <v>643823.80499999993</v>
      </c>
      <c r="BG11" s="207">
        <v>0</v>
      </c>
    </row>
    <row r="12" spans="1:59" s="218" customFormat="1" ht="28.8" x14ac:dyDescent="0.3">
      <c r="A12" s="210" t="s">
        <v>110</v>
      </c>
      <c r="B12" s="211">
        <v>3401.27</v>
      </c>
      <c r="C12" s="212"/>
      <c r="D12" s="213">
        <f>SUM(E12,I12,M12,R12,V12,Z12,AE12,AI12,AM12,AQ12,AU12,AY12)</f>
        <v>3401.27</v>
      </c>
      <c r="E12" s="214">
        <v>0</v>
      </c>
      <c r="F12" s="215">
        <v>0</v>
      </c>
      <c r="G12" s="286"/>
      <c r="H12" s="216">
        <v>0</v>
      </c>
      <c r="I12" s="217">
        <v>0</v>
      </c>
      <c r="J12" s="215">
        <v>0</v>
      </c>
      <c r="K12" s="286"/>
      <c r="L12" s="216">
        <v>0</v>
      </c>
      <c r="M12" s="212">
        <v>0</v>
      </c>
      <c r="N12" s="215">
        <v>0</v>
      </c>
      <c r="O12" s="286"/>
      <c r="P12" s="216">
        <v>0</v>
      </c>
      <c r="Q12" s="380">
        <v>0</v>
      </c>
      <c r="R12" s="212">
        <v>850.3175</v>
      </c>
      <c r="S12" s="215">
        <v>850.3175</v>
      </c>
      <c r="T12" s="286"/>
      <c r="U12" s="216">
        <v>0</v>
      </c>
      <c r="V12" s="217">
        <v>0</v>
      </c>
      <c r="W12" s="215">
        <v>0</v>
      </c>
      <c r="X12" s="286"/>
      <c r="Y12" s="216">
        <v>0</v>
      </c>
      <c r="Z12" s="212">
        <v>0</v>
      </c>
      <c r="AA12" s="215">
        <v>0</v>
      </c>
      <c r="AB12" s="286"/>
      <c r="AC12" s="216">
        <v>0</v>
      </c>
      <c r="AD12" s="380">
        <v>0</v>
      </c>
      <c r="AE12" s="212">
        <v>850.3175</v>
      </c>
      <c r="AF12" s="215">
        <v>850.3175</v>
      </c>
      <c r="AG12" s="286"/>
      <c r="AH12" s="216">
        <v>850.3175</v>
      </c>
      <c r="AI12" s="217">
        <v>0</v>
      </c>
      <c r="AJ12" s="215">
        <v>0</v>
      </c>
      <c r="AK12" s="286"/>
      <c r="AL12" s="216">
        <v>850.3175</v>
      </c>
      <c r="AM12" s="212">
        <v>0</v>
      </c>
      <c r="AN12" s="215">
        <v>0</v>
      </c>
      <c r="AO12" s="286"/>
      <c r="AP12" s="216">
        <v>0</v>
      </c>
      <c r="AQ12" s="217">
        <v>0</v>
      </c>
      <c r="AR12" s="215">
        <v>0</v>
      </c>
      <c r="AS12" s="286"/>
      <c r="AT12" s="216">
        <v>0</v>
      </c>
      <c r="AU12" s="217">
        <v>850.3175</v>
      </c>
      <c r="AV12" s="215">
        <v>0</v>
      </c>
      <c r="AW12" s="286"/>
      <c r="AX12" s="216">
        <v>0</v>
      </c>
      <c r="AY12" s="212">
        <v>850.3175</v>
      </c>
      <c r="AZ12" s="215">
        <v>0</v>
      </c>
      <c r="BA12" s="286"/>
      <c r="BB12" s="216">
        <v>0</v>
      </c>
      <c r="BC12" s="215">
        <v>0</v>
      </c>
      <c r="BD12" s="216">
        <v>0</v>
      </c>
      <c r="BE12" s="217">
        <f>SUM(E12+I12+M12+R12+V12+Z12+AE12+AI12)+Q12+AD12</f>
        <v>1700.635</v>
      </c>
      <c r="BF12" s="217">
        <f>SUM(F12,J12,N12,S12,W12,AA12,AF12,AJ12,AN12,AR12,AV12,AZ12)</f>
        <v>1700.635</v>
      </c>
      <c r="BG12" s="216">
        <v>0</v>
      </c>
    </row>
    <row r="13" spans="1:59" s="218" customFormat="1" ht="14.4" x14ac:dyDescent="0.3">
      <c r="A13" s="210" t="s">
        <v>111</v>
      </c>
      <c r="B13" s="211">
        <v>1450.58</v>
      </c>
      <c r="C13" s="212"/>
      <c r="D13" s="213">
        <f t="shared" ref="D13:D35" si="2">SUM(E13,I13,M13,R13,V13,Z13,AE13,AI13,AM13,AQ13,AU13,AY13)</f>
        <v>1450.58</v>
      </c>
      <c r="E13" s="214">
        <v>0</v>
      </c>
      <c r="F13" s="215">
        <v>0</v>
      </c>
      <c r="G13" s="286"/>
      <c r="H13" s="216">
        <v>0</v>
      </c>
      <c r="I13" s="217">
        <v>0</v>
      </c>
      <c r="J13" s="215">
        <v>0</v>
      </c>
      <c r="K13" s="286"/>
      <c r="L13" s="216">
        <v>0</v>
      </c>
      <c r="M13" s="212">
        <v>0</v>
      </c>
      <c r="N13" s="215">
        <v>0</v>
      </c>
      <c r="O13" s="286"/>
      <c r="P13" s="216">
        <v>0</v>
      </c>
      <c r="Q13" s="380">
        <v>0</v>
      </c>
      <c r="R13" s="212">
        <v>362.64499999999998</v>
      </c>
      <c r="S13" s="215">
        <v>362.64499999999998</v>
      </c>
      <c r="T13" s="286"/>
      <c r="U13" s="216">
        <v>0</v>
      </c>
      <c r="V13" s="217">
        <v>0</v>
      </c>
      <c r="W13" s="215">
        <v>0</v>
      </c>
      <c r="X13" s="286"/>
      <c r="Y13" s="216">
        <v>0</v>
      </c>
      <c r="Z13" s="212">
        <v>0</v>
      </c>
      <c r="AA13" s="215">
        <v>0</v>
      </c>
      <c r="AB13" s="286"/>
      <c r="AC13" s="216">
        <v>0</v>
      </c>
      <c r="AD13" s="380">
        <v>0</v>
      </c>
      <c r="AE13" s="212">
        <v>362.64499999999998</v>
      </c>
      <c r="AF13" s="215">
        <v>362.64499999999998</v>
      </c>
      <c r="AG13" s="286"/>
      <c r="AH13" s="216">
        <v>362.64499999999998</v>
      </c>
      <c r="AI13" s="217">
        <v>0</v>
      </c>
      <c r="AJ13" s="215">
        <v>0</v>
      </c>
      <c r="AK13" s="286"/>
      <c r="AL13" s="216">
        <v>362.64499999999998</v>
      </c>
      <c r="AM13" s="212">
        <v>0</v>
      </c>
      <c r="AN13" s="215">
        <v>0</v>
      </c>
      <c r="AO13" s="286"/>
      <c r="AP13" s="216">
        <v>0</v>
      </c>
      <c r="AQ13" s="217">
        <v>0</v>
      </c>
      <c r="AR13" s="215">
        <v>0</v>
      </c>
      <c r="AS13" s="286"/>
      <c r="AT13" s="216">
        <v>0</v>
      </c>
      <c r="AU13" s="217">
        <v>362.64499999999998</v>
      </c>
      <c r="AV13" s="215">
        <v>0</v>
      </c>
      <c r="AW13" s="286"/>
      <c r="AX13" s="216">
        <v>0</v>
      </c>
      <c r="AY13" s="212">
        <v>362.64499999999998</v>
      </c>
      <c r="AZ13" s="215">
        <v>0</v>
      </c>
      <c r="BA13" s="286"/>
      <c r="BB13" s="216">
        <v>0</v>
      </c>
      <c r="BC13" s="215">
        <v>0</v>
      </c>
      <c r="BD13" s="216">
        <v>0</v>
      </c>
      <c r="BE13" s="217">
        <f t="shared" ref="BE13:BE35" si="3">SUM(E13+I13+M13+R13+V13+Z13+AE13+AI13)+Q13+AD13</f>
        <v>725.29</v>
      </c>
      <c r="BF13" s="217">
        <f t="shared" ref="BF13:BF34" si="4">SUM(F13,J13,N13,S13,W13,AA13,AF13,AJ13,AN13,AR13,AV13,AZ13)</f>
        <v>725.29</v>
      </c>
      <c r="BG13" s="216">
        <v>0</v>
      </c>
    </row>
    <row r="14" spans="1:59" s="218" customFormat="1" ht="14.4" x14ac:dyDescent="0.3">
      <c r="A14" s="210" t="s">
        <v>112</v>
      </c>
      <c r="B14" s="211">
        <v>2876.25</v>
      </c>
      <c r="C14" s="212"/>
      <c r="D14" s="213">
        <f t="shared" si="2"/>
        <v>2876.25</v>
      </c>
      <c r="E14" s="214">
        <v>0</v>
      </c>
      <c r="F14" s="215">
        <v>0</v>
      </c>
      <c r="G14" s="286"/>
      <c r="H14" s="216">
        <v>0</v>
      </c>
      <c r="I14" s="217">
        <v>0</v>
      </c>
      <c r="J14" s="215">
        <v>0</v>
      </c>
      <c r="K14" s="286"/>
      <c r="L14" s="216">
        <v>0</v>
      </c>
      <c r="M14" s="212">
        <v>0</v>
      </c>
      <c r="N14" s="215">
        <v>0</v>
      </c>
      <c r="O14" s="286"/>
      <c r="P14" s="216">
        <v>0</v>
      </c>
      <c r="Q14" s="380">
        <v>0</v>
      </c>
      <c r="R14" s="212">
        <v>719.0625</v>
      </c>
      <c r="S14" s="215">
        <v>719.0625</v>
      </c>
      <c r="T14" s="286"/>
      <c r="U14" s="216">
        <v>0</v>
      </c>
      <c r="V14" s="217">
        <v>0</v>
      </c>
      <c r="W14" s="215">
        <v>0</v>
      </c>
      <c r="X14" s="286"/>
      <c r="Y14" s="216">
        <v>0</v>
      </c>
      <c r="Z14" s="212">
        <v>0</v>
      </c>
      <c r="AA14" s="215">
        <v>0</v>
      </c>
      <c r="AB14" s="286"/>
      <c r="AC14" s="216">
        <v>0</v>
      </c>
      <c r="AD14" s="380">
        <v>0</v>
      </c>
      <c r="AE14" s="212">
        <v>719.0625</v>
      </c>
      <c r="AF14" s="215">
        <v>719.0625</v>
      </c>
      <c r="AG14" s="286"/>
      <c r="AH14" s="216">
        <v>719.0625</v>
      </c>
      <c r="AI14" s="217">
        <v>0</v>
      </c>
      <c r="AJ14" s="215">
        <v>0</v>
      </c>
      <c r="AK14" s="286"/>
      <c r="AL14" s="216">
        <v>719.0625</v>
      </c>
      <c r="AM14" s="212">
        <v>0</v>
      </c>
      <c r="AN14" s="215">
        <v>0</v>
      </c>
      <c r="AO14" s="286"/>
      <c r="AP14" s="216">
        <v>0</v>
      </c>
      <c r="AQ14" s="217">
        <v>0</v>
      </c>
      <c r="AR14" s="215">
        <v>0</v>
      </c>
      <c r="AS14" s="286"/>
      <c r="AT14" s="216">
        <v>0</v>
      </c>
      <c r="AU14" s="217">
        <v>719.0625</v>
      </c>
      <c r="AV14" s="215">
        <v>0</v>
      </c>
      <c r="AW14" s="286"/>
      <c r="AX14" s="216">
        <v>0</v>
      </c>
      <c r="AY14" s="212">
        <v>719.0625</v>
      </c>
      <c r="AZ14" s="215">
        <v>0</v>
      </c>
      <c r="BA14" s="286"/>
      <c r="BB14" s="216">
        <v>0</v>
      </c>
      <c r="BC14" s="215">
        <v>0</v>
      </c>
      <c r="BD14" s="216">
        <v>0</v>
      </c>
      <c r="BE14" s="217">
        <f t="shared" si="3"/>
        <v>1438.125</v>
      </c>
      <c r="BF14" s="217">
        <f t="shared" si="4"/>
        <v>1438.125</v>
      </c>
      <c r="BG14" s="216">
        <v>0</v>
      </c>
    </row>
    <row r="15" spans="1:59" s="218" customFormat="1" ht="14.4" x14ac:dyDescent="0.3">
      <c r="A15" s="210" t="s">
        <v>113</v>
      </c>
      <c r="B15" s="211">
        <v>75048.11</v>
      </c>
      <c r="C15" s="212"/>
      <c r="D15" s="213">
        <f t="shared" si="2"/>
        <v>75048.11</v>
      </c>
      <c r="E15" s="214">
        <v>0</v>
      </c>
      <c r="F15" s="215">
        <v>0</v>
      </c>
      <c r="G15" s="286"/>
      <c r="H15" s="216">
        <v>0</v>
      </c>
      <c r="I15" s="217">
        <v>0</v>
      </c>
      <c r="J15" s="215">
        <v>0</v>
      </c>
      <c r="K15" s="286"/>
      <c r="L15" s="216">
        <v>0</v>
      </c>
      <c r="M15" s="212">
        <v>0</v>
      </c>
      <c r="N15" s="215">
        <v>0</v>
      </c>
      <c r="O15" s="286"/>
      <c r="P15" s="216">
        <v>0</v>
      </c>
      <c r="Q15" s="380">
        <v>0</v>
      </c>
      <c r="R15" s="212">
        <v>18762.0275</v>
      </c>
      <c r="S15" s="215">
        <v>18762.0275</v>
      </c>
      <c r="T15" s="286"/>
      <c r="U15" s="216">
        <v>0</v>
      </c>
      <c r="V15" s="217">
        <v>0</v>
      </c>
      <c r="W15" s="215">
        <v>0</v>
      </c>
      <c r="X15" s="286"/>
      <c r="Y15" s="216">
        <v>0</v>
      </c>
      <c r="Z15" s="212">
        <v>0</v>
      </c>
      <c r="AA15" s="215">
        <v>0</v>
      </c>
      <c r="AB15" s="286"/>
      <c r="AC15" s="216">
        <v>0</v>
      </c>
      <c r="AD15" s="380">
        <v>0</v>
      </c>
      <c r="AE15" s="212">
        <v>18762.0275</v>
      </c>
      <c r="AF15" s="215">
        <v>18762.0275</v>
      </c>
      <c r="AG15" s="286"/>
      <c r="AH15" s="216">
        <v>18762.0275</v>
      </c>
      <c r="AI15" s="217">
        <v>0</v>
      </c>
      <c r="AJ15" s="215">
        <v>0</v>
      </c>
      <c r="AK15" s="286"/>
      <c r="AL15" s="216">
        <v>18762.0275</v>
      </c>
      <c r="AM15" s="212">
        <v>0</v>
      </c>
      <c r="AN15" s="215">
        <v>0</v>
      </c>
      <c r="AO15" s="286"/>
      <c r="AP15" s="216">
        <v>0</v>
      </c>
      <c r="AQ15" s="217">
        <v>0</v>
      </c>
      <c r="AR15" s="215">
        <v>0</v>
      </c>
      <c r="AS15" s="286"/>
      <c r="AT15" s="216">
        <v>0</v>
      </c>
      <c r="AU15" s="217">
        <v>18762.0275</v>
      </c>
      <c r="AV15" s="215">
        <v>0</v>
      </c>
      <c r="AW15" s="286"/>
      <c r="AX15" s="216">
        <v>0</v>
      </c>
      <c r="AY15" s="212">
        <v>18762.0275</v>
      </c>
      <c r="AZ15" s="215">
        <v>0</v>
      </c>
      <c r="BA15" s="286"/>
      <c r="BB15" s="216">
        <v>0</v>
      </c>
      <c r="BC15" s="215">
        <v>0</v>
      </c>
      <c r="BD15" s="216">
        <v>0</v>
      </c>
      <c r="BE15" s="217">
        <f t="shared" si="3"/>
        <v>37524.055</v>
      </c>
      <c r="BF15" s="217">
        <f t="shared" si="4"/>
        <v>37524.055</v>
      </c>
      <c r="BG15" s="216">
        <v>0</v>
      </c>
    </row>
    <row r="16" spans="1:59" s="218" customFormat="1" ht="14.4" x14ac:dyDescent="0.3">
      <c r="A16" s="210" t="s">
        <v>114</v>
      </c>
      <c r="B16" s="211">
        <v>37524.06</v>
      </c>
      <c r="C16" s="212"/>
      <c r="D16" s="213">
        <f t="shared" si="2"/>
        <v>37524.06</v>
      </c>
      <c r="E16" s="214">
        <v>0</v>
      </c>
      <c r="F16" s="215">
        <v>0</v>
      </c>
      <c r="G16" s="286"/>
      <c r="H16" s="216">
        <v>0</v>
      </c>
      <c r="I16" s="217">
        <v>0</v>
      </c>
      <c r="J16" s="215">
        <v>0</v>
      </c>
      <c r="K16" s="286"/>
      <c r="L16" s="216">
        <v>0</v>
      </c>
      <c r="M16" s="212">
        <v>0</v>
      </c>
      <c r="N16" s="215">
        <v>0</v>
      </c>
      <c r="O16" s="286"/>
      <c r="P16" s="216">
        <v>0</v>
      </c>
      <c r="Q16" s="380">
        <v>0</v>
      </c>
      <c r="R16" s="212">
        <v>9381.0149999999994</v>
      </c>
      <c r="S16" s="215">
        <v>9381.0149999999994</v>
      </c>
      <c r="T16" s="286"/>
      <c r="U16" s="216">
        <v>0</v>
      </c>
      <c r="V16" s="217">
        <v>0</v>
      </c>
      <c r="W16" s="215">
        <v>0</v>
      </c>
      <c r="X16" s="286"/>
      <c r="Y16" s="216">
        <v>0</v>
      </c>
      <c r="Z16" s="212">
        <v>0</v>
      </c>
      <c r="AA16" s="215">
        <v>0</v>
      </c>
      <c r="AB16" s="286"/>
      <c r="AC16" s="216">
        <v>0</v>
      </c>
      <c r="AD16" s="380">
        <v>0</v>
      </c>
      <c r="AE16" s="212">
        <v>9381.0149999999994</v>
      </c>
      <c r="AF16" s="215">
        <v>9381.0149999999994</v>
      </c>
      <c r="AG16" s="286"/>
      <c r="AH16" s="216">
        <v>9381.0149999999994</v>
      </c>
      <c r="AI16" s="217">
        <v>0</v>
      </c>
      <c r="AJ16" s="215">
        <v>0</v>
      </c>
      <c r="AK16" s="286"/>
      <c r="AL16" s="216">
        <v>9381.0149999999994</v>
      </c>
      <c r="AM16" s="212">
        <v>0</v>
      </c>
      <c r="AN16" s="215">
        <v>0</v>
      </c>
      <c r="AO16" s="286"/>
      <c r="AP16" s="216">
        <v>0</v>
      </c>
      <c r="AQ16" s="217">
        <v>0</v>
      </c>
      <c r="AR16" s="215">
        <v>0</v>
      </c>
      <c r="AS16" s="286"/>
      <c r="AT16" s="216">
        <v>0</v>
      </c>
      <c r="AU16" s="217">
        <v>9381.0149999999994</v>
      </c>
      <c r="AV16" s="215">
        <v>0</v>
      </c>
      <c r="AW16" s="286"/>
      <c r="AX16" s="216">
        <v>0</v>
      </c>
      <c r="AY16" s="212">
        <v>9381.0149999999994</v>
      </c>
      <c r="AZ16" s="215">
        <v>0</v>
      </c>
      <c r="BA16" s="286"/>
      <c r="BB16" s="216">
        <v>0</v>
      </c>
      <c r="BC16" s="215">
        <v>0</v>
      </c>
      <c r="BD16" s="216">
        <v>0</v>
      </c>
      <c r="BE16" s="217">
        <f t="shared" si="3"/>
        <v>18762.03</v>
      </c>
      <c r="BF16" s="217">
        <f t="shared" si="4"/>
        <v>18762.03</v>
      </c>
      <c r="BG16" s="216">
        <v>0</v>
      </c>
    </row>
    <row r="17" spans="1:59" s="218" customFormat="1" ht="14.4" x14ac:dyDescent="0.3">
      <c r="A17" s="210" t="s">
        <v>115</v>
      </c>
      <c r="B17" s="211">
        <v>25016.720000000001</v>
      </c>
      <c r="C17" s="212"/>
      <c r="D17" s="213">
        <f t="shared" si="2"/>
        <v>25016.720000000001</v>
      </c>
      <c r="E17" s="214">
        <v>0</v>
      </c>
      <c r="F17" s="215">
        <v>0</v>
      </c>
      <c r="G17" s="286"/>
      <c r="H17" s="216">
        <v>0</v>
      </c>
      <c r="I17" s="217">
        <v>0</v>
      </c>
      <c r="J17" s="215">
        <v>0</v>
      </c>
      <c r="K17" s="286"/>
      <c r="L17" s="216">
        <v>0</v>
      </c>
      <c r="M17" s="212">
        <v>0</v>
      </c>
      <c r="N17" s="215">
        <v>0</v>
      </c>
      <c r="O17" s="286"/>
      <c r="P17" s="216">
        <v>0</v>
      </c>
      <c r="Q17" s="380">
        <v>0</v>
      </c>
      <c r="R17" s="212">
        <v>6254.18</v>
      </c>
      <c r="S17" s="215">
        <v>6254.18</v>
      </c>
      <c r="T17" s="286"/>
      <c r="U17" s="216">
        <v>0</v>
      </c>
      <c r="V17" s="217">
        <v>0</v>
      </c>
      <c r="W17" s="215">
        <v>0</v>
      </c>
      <c r="X17" s="286"/>
      <c r="Y17" s="216">
        <v>0</v>
      </c>
      <c r="Z17" s="212">
        <v>0</v>
      </c>
      <c r="AA17" s="215">
        <v>0</v>
      </c>
      <c r="AB17" s="286"/>
      <c r="AC17" s="216">
        <v>0</v>
      </c>
      <c r="AD17" s="380">
        <v>0</v>
      </c>
      <c r="AE17" s="212">
        <v>6254.18</v>
      </c>
      <c r="AF17" s="215">
        <v>6254.18</v>
      </c>
      <c r="AG17" s="286"/>
      <c r="AH17" s="216">
        <v>6254.18</v>
      </c>
      <c r="AI17" s="217">
        <v>0</v>
      </c>
      <c r="AJ17" s="215">
        <v>0</v>
      </c>
      <c r="AK17" s="286"/>
      <c r="AL17" s="216">
        <v>6254.18</v>
      </c>
      <c r="AM17" s="212">
        <v>0</v>
      </c>
      <c r="AN17" s="215">
        <v>0</v>
      </c>
      <c r="AO17" s="286"/>
      <c r="AP17" s="216">
        <v>0</v>
      </c>
      <c r="AQ17" s="217">
        <v>0</v>
      </c>
      <c r="AR17" s="215">
        <v>0</v>
      </c>
      <c r="AS17" s="286"/>
      <c r="AT17" s="216">
        <v>0</v>
      </c>
      <c r="AU17" s="217">
        <v>6254.18</v>
      </c>
      <c r="AV17" s="215">
        <v>0</v>
      </c>
      <c r="AW17" s="286"/>
      <c r="AX17" s="216">
        <v>0</v>
      </c>
      <c r="AY17" s="212">
        <v>6254.18</v>
      </c>
      <c r="AZ17" s="215">
        <v>0</v>
      </c>
      <c r="BA17" s="286"/>
      <c r="BB17" s="216">
        <v>0</v>
      </c>
      <c r="BC17" s="215">
        <v>0</v>
      </c>
      <c r="BD17" s="216">
        <v>0</v>
      </c>
      <c r="BE17" s="217">
        <f t="shared" si="3"/>
        <v>12508.36</v>
      </c>
      <c r="BF17" s="217">
        <f t="shared" si="4"/>
        <v>12508.36</v>
      </c>
      <c r="BG17" s="216">
        <v>0</v>
      </c>
    </row>
    <row r="18" spans="1:59" s="218" customFormat="1" ht="14.4" x14ac:dyDescent="0.3">
      <c r="A18" s="210" t="s">
        <v>116</v>
      </c>
      <c r="B18" s="211">
        <v>14509.91</v>
      </c>
      <c r="C18" s="212"/>
      <c r="D18" s="213">
        <f t="shared" si="2"/>
        <v>14509.91</v>
      </c>
      <c r="E18" s="214">
        <v>0</v>
      </c>
      <c r="F18" s="215">
        <v>0</v>
      </c>
      <c r="G18" s="286"/>
      <c r="H18" s="216">
        <v>0</v>
      </c>
      <c r="I18" s="217">
        <v>0</v>
      </c>
      <c r="J18" s="215">
        <v>0</v>
      </c>
      <c r="K18" s="286"/>
      <c r="L18" s="216">
        <v>0</v>
      </c>
      <c r="M18" s="212">
        <v>0</v>
      </c>
      <c r="N18" s="215">
        <v>0</v>
      </c>
      <c r="O18" s="286"/>
      <c r="P18" s="216">
        <v>0</v>
      </c>
      <c r="Q18" s="380">
        <v>0</v>
      </c>
      <c r="R18" s="212">
        <v>3627.4775</v>
      </c>
      <c r="S18" s="215">
        <v>3627.4775</v>
      </c>
      <c r="T18" s="286"/>
      <c r="U18" s="216">
        <v>0</v>
      </c>
      <c r="V18" s="217">
        <v>0</v>
      </c>
      <c r="W18" s="215">
        <v>0</v>
      </c>
      <c r="X18" s="286"/>
      <c r="Y18" s="216">
        <v>0</v>
      </c>
      <c r="Z18" s="212">
        <v>0</v>
      </c>
      <c r="AA18" s="215">
        <v>0</v>
      </c>
      <c r="AB18" s="286"/>
      <c r="AC18" s="216">
        <v>0</v>
      </c>
      <c r="AD18" s="380">
        <v>0</v>
      </c>
      <c r="AE18" s="212">
        <v>3627.4775</v>
      </c>
      <c r="AF18" s="215">
        <v>3627.4775</v>
      </c>
      <c r="AG18" s="286"/>
      <c r="AH18" s="216">
        <v>3627.4775</v>
      </c>
      <c r="AI18" s="217">
        <v>0</v>
      </c>
      <c r="AJ18" s="215">
        <v>0</v>
      </c>
      <c r="AK18" s="286"/>
      <c r="AL18" s="216">
        <v>3627.4775</v>
      </c>
      <c r="AM18" s="212">
        <v>0</v>
      </c>
      <c r="AN18" s="215">
        <v>0</v>
      </c>
      <c r="AO18" s="286"/>
      <c r="AP18" s="216">
        <v>0</v>
      </c>
      <c r="AQ18" s="217">
        <v>0</v>
      </c>
      <c r="AR18" s="215">
        <v>0</v>
      </c>
      <c r="AS18" s="286"/>
      <c r="AT18" s="216">
        <v>0</v>
      </c>
      <c r="AU18" s="217">
        <v>3627.4775</v>
      </c>
      <c r="AV18" s="215">
        <v>0</v>
      </c>
      <c r="AW18" s="286"/>
      <c r="AX18" s="216">
        <v>0</v>
      </c>
      <c r="AY18" s="212">
        <v>3627.4775</v>
      </c>
      <c r="AZ18" s="215">
        <v>0</v>
      </c>
      <c r="BA18" s="286"/>
      <c r="BB18" s="216">
        <v>0</v>
      </c>
      <c r="BC18" s="215">
        <v>0</v>
      </c>
      <c r="BD18" s="216">
        <v>0</v>
      </c>
      <c r="BE18" s="217">
        <f t="shared" si="3"/>
        <v>7254.9549999999999</v>
      </c>
      <c r="BF18" s="217">
        <f t="shared" si="4"/>
        <v>7254.9549999999999</v>
      </c>
      <c r="BG18" s="216">
        <v>0</v>
      </c>
    </row>
    <row r="19" spans="1:59" s="218" customFormat="1" ht="14.4" x14ac:dyDescent="0.3">
      <c r="A19" s="210" t="s">
        <v>117</v>
      </c>
      <c r="B19" s="211">
        <v>20954.23</v>
      </c>
      <c r="C19" s="212"/>
      <c r="D19" s="213">
        <f t="shared" si="2"/>
        <v>20954.23</v>
      </c>
      <c r="E19" s="214">
        <v>0</v>
      </c>
      <c r="F19" s="215">
        <v>0</v>
      </c>
      <c r="G19" s="286"/>
      <c r="H19" s="216">
        <v>0</v>
      </c>
      <c r="I19" s="217">
        <v>0</v>
      </c>
      <c r="J19" s="215">
        <v>0</v>
      </c>
      <c r="K19" s="286"/>
      <c r="L19" s="216">
        <v>0</v>
      </c>
      <c r="M19" s="212">
        <v>0</v>
      </c>
      <c r="N19" s="215">
        <v>0</v>
      </c>
      <c r="O19" s="286"/>
      <c r="P19" s="216">
        <v>0</v>
      </c>
      <c r="Q19" s="380">
        <v>0</v>
      </c>
      <c r="R19" s="212">
        <v>5238.5574999999999</v>
      </c>
      <c r="S19" s="215">
        <v>5238.5574999999999</v>
      </c>
      <c r="T19" s="286"/>
      <c r="U19" s="216">
        <v>0</v>
      </c>
      <c r="V19" s="217">
        <v>0</v>
      </c>
      <c r="W19" s="215">
        <v>0</v>
      </c>
      <c r="X19" s="286"/>
      <c r="Y19" s="216">
        <v>0</v>
      </c>
      <c r="Z19" s="212">
        <v>0</v>
      </c>
      <c r="AA19" s="215">
        <v>0</v>
      </c>
      <c r="AB19" s="286"/>
      <c r="AC19" s="216">
        <v>0</v>
      </c>
      <c r="AD19" s="380">
        <v>0</v>
      </c>
      <c r="AE19" s="212">
        <v>5238.5574999999999</v>
      </c>
      <c r="AF19" s="215">
        <v>5238.5574999999999</v>
      </c>
      <c r="AG19" s="286"/>
      <c r="AH19" s="216">
        <v>5238.5574999999999</v>
      </c>
      <c r="AI19" s="217">
        <v>0</v>
      </c>
      <c r="AJ19" s="215">
        <v>0</v>
      </c>
      <c r="AK19" s="286"/>
      <c r="AL19" s="216">
        <v>5238.5574999999999</v>
      </c>
      <c r="AM19" s="212">
        <v>0</v>
      </c>
      <c r="AN19" s="215">
        <v>0</v>
      </c>
      <c r="AO19" s="286"/>
      <c r="AP19" s="216">
        <v>0</v>
      </c>
      <c r="AQ19" s="217">
        <v>0</v>
      </c>
      <c r="AR19" s="215">
        <v>0</v>
      </c>
      <c r="AS19" s="286"/>
      <c r="AT19" s="216">
        <v>0</v>
      </c>
      <c r="AU19" s="217">
        <v>5238.5574999999999</v>
      </c>
      <c r="AV19" s="215">
        <v>0</v>
      </c>
      <c r="AW19" s="286"/>
      <c r="AX19" s="216">
        <v>0</v>
      </c>
      <c r="AY19" s="212">
        <v>5238.5574999999999</v>
      </c>
      <c r="AZ19" s="215">
        <v>0</v>
      </c>
      <c r="BA19" s="286"/>
      <c r="BB19" s="216">
        <v>0</v>
      </c>
      <c r="BC19" s="215">
        <v>0</v>
      </c>
      <c r="BD19" s="216">
        <v>0</v>
      </c>
      <c r="BE19" s="217">
        <f t="shared" si="3"/>
        <v>10477.115</v>
      </c>
      <c r="BF19" s="217">
        <f t="shared" si="4"/>
        <v>10477.115</v>
      </c>
      <c r="BG19" s="216">
        <v>0</v>
      </c>
    </row>
    <row r="20" spans="1:59" s="218" customFormat="1" ht="14.4" x14ac:dyDescent="0.3">
      <c r="A20" s="210" t="s">
        <v>118</v>
      </c>
      <c r="B20" s="211">
        <v>6904.25</v>
      </c>
      <c r="C20" s="212"/>
      <c r="D20" s="213">
        <f t="shared" si="2"/>
        <v>6904.25</v>
      </c>
      <c r="E20" s="214">
        <v>0</v>
      </c>
      <c r="F20" s="215">
        <v>0</v>
      </c>
      <c r="G20" s="286"/>
      <c r="H20" s="216">
        <v>0</v>
      </c>
      <c r="I20" s="217">
        <v>0</v>
      </c>
      <c r="J20" s="215">
        <v>0</v>
      </c>
      <c r="K20" s="286"/>
      <c r="L20" s="216">
        <v>0</v>
      </c>
      <c r="M20" s="212">
        <v>0</v>
      </c>
      <c r="N20" s="215">
        <v>0</v>
      </c>
      <c r="O20" s="286"/>
      <c r="P20" s="216">
        <v>0</v>
      </c>
      <c r="Q20" s="380">
        <v>0</v>
      </c>
      <c r="R20" s="212">
        <v>1726.0625</v>
      </c>
      <c r="S20" s="215">
        <v>1726.0625</v>
      </c>
      <c r="T20" s="286"/>
      <c r="U20" s="216">
        <v>0</v>
      </c>
      <c r="V20" s="217">
        <v>0</v>
      </c>
      <c r="W20" s="215">
        <v>0</v>
      </c>
      <c r="X20" s="286"/>
      <c r="Y20" s="216">
        <v>0</v>
      </c>
      <c r="Z20" s="212">
        <v>0</v>
      </c>
      <c r="AA20" s="215">
        <v>0</v>
      </c>
      <c r="AB20" s="286"/>
      <c r="AC20" s="216">
        <v>0</v>
      </c>
      <c r="AD20" s="380">
        <v>0</v>
      </c>
      <c r="AE20" s="212">
        <v>1726.0625</v>
      </c>
      <c r="AF20" s="215">
        <v>1726.0625</v>
      </c>
      <c r="AG20" s="286"/>
      <c r="AH20" s="216">
        <v>1726.0625</v>
      </c>
      <c r="AI20" s="217">
        <v>0</v>
      </c>
      <c r="AJ20" s="215">
        <v>0</v>
      </c>
      <c r="AK20" s="286"/>
      <c r="AL20" s="216">
        <v>1726.0625</v>
      </c>
      <c r="AM20" s="212">
        <v>0</v>
      </c>
      <c r="AN20" s="215">
        <v>0</v>
      </c>
      <c r="AO20" s="286"/>
      <c r="AP20" s="216">
        <v>0</v>
      </c>
      <c r="AQ20" s="217">
        <v>0</v>
      </c>
      <c r="AR20" s="215">
        <v>0</v>
      </c>
      <c r="AS20" s="286"/>
      <c r="AT20" s="216">
        <v>0</v>
      </c>
      <c r="AU20" s="217">
        <v>1726.0625</v>
      </c>
      <c r="AV20" s="215">
        <v>0</v>
      </c>
      <c r="AW20" s="286"/>
      <c r="AX20" s="216">
        <v>0</v>
      </c>
      <c r="AY20" s="212">
        <v>1726.0625</v>
      </c>
      <c r="AZ20" s="215">
        <v>0</v>
      </c>
      <c r="BA20" s="286"/>
      <c r="BB20" s="216">
        <v>0</v>
      </c>
      <c r="BC20" s="215">
        <v>0</v>
      </c>
      <c r="BD20" s="216">
        <v>0</v>
      </c>
      <c r="BE20" s="217">
        <f t="shared" si="3"/>
        <v>3452.125</v>
      </c>
      <c r="BF20" s="217">
        <f t="shared" si="4"/>
        <v>3452.125</v>
      </c>
      <c r="BG20" s="216">
        <v>0</v>
      </c>
    </row>
    <row r="21" spans="1:59" s="218" customFormat="1" ht="14.4" x14ac:dyDescent="0.3">
      <c r="A21" s="210" t="s">
        <v>119</v>
      </c>
      <c r="B21" s="211">
        <v>20265.39</v>
      </c>
      <c r="C21" s="212"/>
      <c r="D21" s="213">
        <f t="shared" si="2"/>
        <v>20265.39</v>
      </c>
      <c r="E21" s="214">
        <v>0</v>
      </c>
      <c r="F21" s="215">
        <v>0</v>
      </c>
      <c r="G21" s="286"/>
      <c r="H21" s="216">
        <v>0</v>
      </c>
      <c r="I21" s="217">
        <v>0</v>
      </c>
      <c r="J21" s="215">
        <v>0</v>
      </c>
      <c r="K21" s="286"/>
      <c r="L21" s="216">
        <v>0</v>
      </c>
      <c r="M21" s="212">
        <v>0</v>
      </c>
      <c r="N21" s="215">
        <v>0</v>
      </c>
      <c r="O21" s="286"/>
      <c r="P21" s="216">
        <v>0</v>
      </c>
      <c r="Q21" s="380">
        <v>0</v>
      </c>
      <c r="R21" s="212">
        <v>5066.3474999999999</v>
      </c>
      <c r="S21" s="215">
        <v>5066.3474999999999</v>
      </c>
      <c r="T21" s="286"/>
      <c r="U21" s="216">
        <v>0</v>
      </c>
      <c r="V21" s="217">
        <v>0</v>
      </c>
      <c r="W21" s="215">
        <v>0</v>
      </c>
      <c r="X21" s="286"/>
      <c r="Y21" s="216">
        <v>0</v>
      </c>
      <c r="Z21" s="212">
        <v>0</v>
      </c>
      <c r="AA21" s="215">
        <v>0</v>
      </c>
      <c r="AB21" s="286"/>
      <c r="AC21" s="216">
        <v>0</v>
      </c>
      <c r="AD21" s="380">
        <v>0</v>
      </c>
      <c r="AE21" s="212">
        <v>5066.3474999999999</v>
      </c>
      <c r="AF21" s="215">
        <v>5066.3474999999999</v>
      </c>
      <c r="AG21" s="286"/>
      <c r="AH21" s="216">
        <v>5066.3474999999999</v>
      </c>
      <c r="AI21" s="217">
        <v>0</v>
      </c>
      <c r="AJ21" s="215">
        <v>0</v>
      </c>
      <c r="AK21" s="286"/>
      <c r="AL21" s="216">
        <v>5066.3474999999999</v>
      </c>
      <c r="AM21" s="212">
        <v>0</v>
      </c>
      <c r="AN21" s="215">
        <v>0</v>
      </c>
      <c r="AO21" s="286"/>
      <c r="AP21" s="216">
        <v>0</v>
      </c>
      <c r="AQ21" s="217">
        <v>0</v>
      </c>
      <c r="AR21" s="215">
        <v>0</v>
      </c>
      <c r="AS21" s="286"/>
      <c r="AT21" s="216">
        <v>0</v>
      </c>
      <c r="AU21" s="217">
        <v>5066.3474999999999</v>
      </c>
      <c r="AV21" s="215">
        <v>0</v>
      </c>
      <c r="AW21" s="286"/>
      <c r="AX21" s="216">
        <v>0</v>
      </c>
      <c r="AY21" s="212">
        <v>5066.3474999999999</v>
      </c>
      <c r="AZ21" s="215">
        <v>0</v>
      </c>
      <c r="BA21" s="286"/>
      <c r="BB21" s="216">
        <v>0</v>
      </c>
      <c r="BC21" s="215">
        <v>0</v>
      </c>
      <c r="BD21" s="216">
        <v>0</v>
      </c>
      <c r="BE21" s="217">
        <f t="shared" si="3"/>
        <v>10132.695</v>
      </c>
      <c r="BF21" s="217">
        <f t="shared" si="4"/>
        <v>10132.695</v>
      </c>
      <c r="BG21" s="216">
        <v>0</v>
      </c>
    </row>
    <row r="22" spans="1:59" s="218" customFormat="1" ht="14.4" x14ac:dyDescent="0.3">
      <c r="A22" s="210" t="s">
        <v>120</v>
      </c>
      <c r="B22" s="211">
        <v>46609.98</v>
      </c>
      <c r="C22" s="212"/>
      <c r="D22" s="213">
        <f t="shared" si="2"/>
        <v>46609.98</v>
      </c>
      <c r="E22" s="214">
        <v>0</v>
      </c>
      <c r="F22" s="215">
        <v>0</v>
      </c>
      <c r="G22" s="286"/>
      <c r="H22" s="216">
        <v>0</v>
      </c>
      <c r="I22" s="217">
        <v>0</v>
      </c>
      <c r="J22" s="215">
        <v>0</v>
      </c>
      <c r="K22" s="286"/>
      <c r="L22" s="216">
        <v>0</v>
      </c>
      <c r="M22" s="212">
        <v>0</v>
      </c>
      <c r="N22" s="215">
        <v>0</v>
      </c>
      <c r="O22" s="286"/>
      <c r="P22" s="216">
        <v>0</v>
      </c>
      <c r="Q22" s="380">
        <v>0</v>
      </c>
      <c r="R22" s="212">
        <v>11652.495000000001</v>
      </c>
      <c r="S22" s="215">
        <v>11652.495000000001</v>
      </c>
      <c r="T22" s="286"/>
      <c r="U22" s="216">
        <v>0</v>
      </c>
      <c r="V22" s="217">
        <v>0</v>
      </c>
      <c r="W22" s="215">
        <v>0</v>
      </c>
      <c r="X22" s="286"/>
      <c r="Y22" s="216">
        <v>0</v>
      </c>
      <c r="Z22" s="212">
        <v>0</v>
      </c>
      <c r="AA22" s="215">
        <v>0</v>
      </c>
      <c r="AB22" s="286"/>
      <c r="AC22" s="216">
        <v>0</v>
      </c>
      <c r="AD22" s="380">
        <v>0</v>
      </c>
      <c r="AE22" s="212">
        <v>11652.495000000001</v>
      </c>
      <c r="AF22" s="215">
        <v>11652.495000000001</v>
      </c>
      <c r="AG22" s="286"/>
      <c r="AH22" s="216">
        <v>11652.495000000001</v>
      </c>
      <c r="AI22" s="217">
        <v>0</v>
      </c>
      <c r="AJ22" s="215">
        <v>0</v>
      </c>
      <c r="AK22" s="286"/>
      <c r="AL22" s="216">
        <v>11652.495000000001</v>
      </c>
      <c r="AM22" s="212">
        <v>0</v>
      </c>
      <c r="AN22" s="215">
        <v>0</v>
      </c>
      <c r="AO22" s="286"/>
      <c r="AP22" s="216">
        <v>0</v>
      </c>
      <c r="AQ22" s="217">
        <v>0</v>
      </c>
      <c r="AR22" s="215">
        <v>0</v>
      </c>
      <c r="AS22" s="286"/>
      <c r="AT22" s="216">
        <v>0</v>
      </c>
      <c r="AU22" s="217">
        <v>11652.495000000001</v>
      </c>
      <c r="AV22" s="215">
        <v>0</v>
      </c>
      <c r="AW22" s="286"/>
      <c r="AX22" s="216">
        <v>0</v>
      </c>
      <c r="AY22" s="212">
        <v>11652.495000000001</v>
      </c>
      <c r="AZ22" s="215">
        <v>0</v>
      </c>
      <c r="BA22" s="286"/>
      <c r="BB22" s="216">
        <v>0</v>
      </c>
      <c r="BC22" s="215">
        <v>0</v>
      </c>
      <c r="BD22" s="216">
        <v>0</v>
      </c>
      <c r="BE22" s="217">
        <f t="shared" si="3"/>
        <v>23304.99</v>
      </c>
      <c r="BF22" s="217">
        <f t="shared" si="4"/>
        <v>23304.99</v>
      </c>
      <c r="BG22" s="216">
        <v>0</v>
      </c>
    </row>
    <row r="23" spans="1:59" s="218" customFormat="1" ht="14.4" x14ac:dyDescent="0.3">
      <c r="A23" s="210" t="s">
        <v>121</v>
      </c>
      <c r="B23" s="211">
        <v>18108.82</v>
      </c>
      <c r="C23" s="212"/>
      <c r="D23" s="213">
        <f t="shared" si="2"/>
        <v>18108.82</v>
      </c>
      <c r="E23" s="214">
        <v>0</v>
      </c>
      <c r="F23" s="215">
        <v>0</v>
      </c>
      <c r="G23" s="286"/>
      <c r="H23" s="216">
        <v>0</v>
      </c>
      <c r="I23" s="217">
        <v>0</v>
      </c>
      <c r="J23" s="215">
        <v>0</v>
      </c>
      <c r="K23" s="286"/>
      <c r="L23" s="216">
        <v>0</v>
      </c>
      <c r="M23" s="212">
        <v>0</v>
      </c>
      <c r="N23" s="215">
        <v>0</v>
      </c>
      <c r="O23" s="286"/>
      <c r="P23" s="216">
        <v>0</v>
      </c>
      <c r="Q23" s="380">
        <v>0</v>
      </c>
      <c r="R23" s="212">
        <v>4527.2049999999999</v>
      </c>
      <c r="S23" s="215">
        <v>4527.2049999999999</v>
      </c>
      <c r="T23" s="286"/>
      <c r="U23" s="216">
        <v>0</v>
      </c>
      <c r="V23" s="217">
        <v>0</v>
      </c>
      <c r="W23" s="215">
        <v>0</v>
      </c>
      <c r="X23" s="286"/>
      <c r="Y23" s="216">
        <v>0</v>
      </c>
      <c r="Z23" s="212">
        <v>0</v>
      </c>
      <c r="AA23" s="215">
        <v>0</v>
      </c>
      <c r="AB23" s="286"/>
      <c r="AC23" s="216">
        <v>0</v>
      </c>
      <c r="AD23" s="380">
        <v>0</v>
      </c>
      <c r="AE23" s="212">
        <v>4527.2049999999999</v>
      </c>
      <c r="AF23" s="215">
        <v>4527.2049999999999</v>
      </c>
      <c r="AG23" s="286"/>
      <c r="AH23" s="216">
        <v>4527.2049999999999</v>
      </c>
      <c r="AI23" s="217">
        <v>0</v>
      </c>
      <c r="AJ23" s="215">
        <v>0</v>
      </c>
      <c r="AK23" s="286"/>
      <c r="AL23" s="216">
        <v>4527.2049999999999</v>
      </c>
      <c r="AM23" s="212">
        <v>0</v>
      </c>
      <c r="AN23" s="215">
        <v>0</v>
      </c>
      <c r="AO23" s="286"/>
      <c r="AP23" s="216">
        <v>0</v>
      </c>
      <c r="AQ23" s="217">
        <v>0</v>
      </c>
      <c r="AR23" s="215">
        <v>0</v>
      </c>
      <c r="AS23" s="286"/>
      <c r="AT23" s="216">
        <v>0</v>
      </c>
      <c r="AU23" s="217">
        <v>4527.2049999999999</v>
      </c>
      <c r="AV23" s="215">
        <v>0</v>
      </c>
      <c r="AW23" s="286"/>
      <c r="AX23" s="216">
        <v>0</v>
      </c>
      <c r="AY23" s="212">
        <v>4527.2049999999999</v>
      </c>
      <c r="AZ23" s="215">
        <v>0</v>
      </c>
      <c r="BA23" s="286"/>
      <c r="BB23" s="216">
        <v>0</v>
      </c>
      <c r="BC23" s="215">
        <v>0</v>
      </c>
      <c r="BD23" s="216">
        <v>0</v>
      </c>
      <c r="BE23" s="217">
        <f t="shared" si="3"/>
        <v>9054.41</v>
      </c>
      <c r="BF23" s="217">
        <f t="shared" si="4"/>
        <v>9054.41</v>
      </c>
      <c r="BG23" s="216">
        <v>0</v>
      </c>
    </row>
    <row r="24" spans="1:59" s="218" customFormat="1" ht="14.4" x14ac:dyDescent="0.3">
      <c r="A24" s="210" t="s">
        <v>122</v>
      </c>
      <c r="B24" s="211">
        <v>67908.63</v>
      </c>
      <c r="C24" s="212"/>
      <c r="D24" s="213">
        <f t="shared" si="2"/>
        <v>67908.63</v>
      </c>
      <c r="E24" s="214">
        <v>0</v>
      </c>
      <c r="F24" s="215">
        <v>0</v>
      </c>
      <c r="G24" s="286"/>
      <c r="H24" s="216">
        <v>0</v>
      </c>
      <c r="I24" s="217">
        <v>0</v>
      </c>
      <c r="J24" s="215">
        <v>0</v>
      </c>
      <c r="K24" s="286"/>
      <c r="L24" s="216">
        <v>0</v>
      </c>
      <c r="M24" s="212">
        <v>0</v>
      </c>
      <c r="N24" s="215">
        <v>0</v>
      </c>
      <c r="O24" s="286"/>
      <c r="P24" s="216">
        <v>0</v>
      </c>
      <c r="Q24" s="380">
        <v>0</v>
      </c>
      <c r="R24" s="212">
        <v>16977.157500000001</v>
      </c>
      <c r="S24" s="215">
        <v>16977.157500000001</v>
      </c>
      <c r="T24" s="286"/>
      <c r="U24" s="216">
        <v>0</v>
      </c>
      <c r="V24" s="217">
        <v>0</v>
      </c>
      <c r="W24" s="215">
        <v>0</v>
      </c>
      <c r="X24" s="286"/>
      <c r="Y24" s="216">
        <v>0</v>
      </c>
      <c r="Z24" s="212">
        <v>0</v>
      </c>
      <c r="AA24" s="215">
        <v>0</v>
      </c>
      <c r="AB24" s="286"/>
      <c r="AC24" s="216">
        <v>0</v>
      </c>
      <c r="AD24" s="380">
        <v>0</v>
      </c>
      <c r="AE24" s="212">
        <v>16977.157500000001</v>
      </c>
      <c r="AF24" s="215">
        <v>16977.157500000001</v>
      </c>
      <c r="AG24" s="286"/>
      <c r="AH24" s="216">
        <v>16977.157500000001</v>
      </c>
      <c r="AI24" s="217">
        <v>0</v>
      </c>
      <c r="AJ24" s="215">
        <v>0</v>
      </c>
      <c r="AK24" s="286"/>
      <c r="AL24" s="216">
        <v>16977.157500000001</v>
      </c>
      <c r="AM24" s="212">
        <v>0</v>
      </c>
      <c r="AN24" s="215">
        <v>0</v>
      </c>
      <c r="AO24" s="286"/>
      <c r="AP24" s="216">
        <v>0</v>
      </c>
      <c r="AQ24" s="217">
        <v>0</v>
      </c>
      <c r="AR24" s="215">
        <v>0</v>
      </c>
      <c r="AS24" s="286"/>
      <c r="AT24" s="216">
        <v>0</v>
      </c>
      <c r="AU24" s="217">
        <v>16977.157500000001</v>
      </c>
      <c r="AV24" s="215">
        <v>0</v>
      </c>
      <c r="AW24" s="286"/>
      <c r="AX24" s="216">
        <v>0</v>
      </c>
      <c r="AY24" s="212">
        <v>16977.157500000001</v>
      </c>
      <c r="AZ24" s="215">
        <v>0</v>
      </c>
      <c r="BA24" s="286"/>
      <c r="BB24" s="216">
        <v>0</v>
      </c>
      <c r="BC24" s="215">
        <v>0</v>
      </c>
      <c r="BD24" s="216">
        <v>0</v>
      </c>
      <c r="BE24" s="217">
        <f t="shared" si="3"/>
        <v>33954.315000000002</v>
      </c>
      <c r="BF24" s="217">
        <f t="shared" si="4"/>
        <v>33954.315000000002</v>
      </c>
      <c r="BG24" s="216">
        <v>0</v>
      </c>
    </row>
    <row r="25" spans="1:59" s="218" customFormat="1" ht="14.4" x14ac:dyDescent="0.3">
      <c r="A25" s="210" t="s">
        <v>123</v>
      </c>
      <c r="B25" s="211">
        <v>51822.240000000005</v>
      </c>
      <c r="C25" s="212"/>
      <c r="D25" s="213">
        <f t="shared" si="2"/>
        <v>51822.240000000005</v>
      </c>
      <c r="E25" s="214">
        <v>0</v>
      </c>
      <c r="F25" s="215">
        <v>0</v>
      </c>
      <c r="G25" s="286"/>
      <c r="H25" s="216">
        <v>0</v>
      </c>
      <c r="I25" s="217">
        <v>0</v>
      </c>
      <c r="J25" s="215">
        <v>0</v>
      </c>
      <c r="K25" s="286"/>
      <c r="L25" s="216">
        <v>0</v>
      </c>
      <c r="M25" s="212">
        <v>0</v>
      </c>
      <c r="N25" s="215">
        <v>0</v>
      </c>
      <c r="O25" s="286"/>
      <c r="P25" s="216">
        <v>0</v>
      </c>
      <c r="Q25" s="380">
        <v>0</v>
      </c>
      <c r="R25" s="212">
        <v>12955.560000000001</v>
      </c>
      <c r="S25" s="215">
        <v>12955.560000000001</v>
      </c>
      <c r="T25" s="286"/>
      <c r="U25" s="216">
        <v>0</v>
      </c>
      <c r="V25" s="217">
        <v>0</v>
      </c>
      <c r="W25" s="215">
        <v>0</v>
      </c>
      <c r="X25" s="286"/>
      <c r="Y25" s="216">
        <v>0</v>
      </c>
      <c r="Z25" s="212">
        <v>0</v>
      </c>
      <c r="AA25" s="215">
        <v>0</v>
      </c>
      <c r="AB25" s="286"/>
      <c r="AC25" s="216">
        <v>0</v>
      </c>
      <c r="AD25" s="380">
        <v>0</v>
      </c>
      <c r="AE25" s="212">
        <v>12955.560000000001</v>
      </c>
      <c r="AF25" s="215">
        <v>12955.560000000001</v>
      </c>
      <c r="AG25" s="286"/>
      <c r="AH25" s="216">
        <v>12955.560000000001</v>
      </c>
      <c r="AI25" s="217">
        <v>0</v>
      </c>
      <c r="AJ25" s="215">
        <v>0</v>
      </c>
      <c r="AK25" s="286"/>
      <c r="AL25" s="216">
        <v>12955.560000000001</v>
      </c>
      <c r="AM25" s="212">
        <v>0</v>
      </c>
      <c r="AN25" s="215">
        <v>0</v>
      </c>
      <c r="AO25" s="286"/>
      <c r="AP25" s="216">
        <v>0</v>
      </c>
      <c r="AQ25" s="217">
        <v>0</v>
      </c>
      <c r="AR25" s="215">
        <v>0</v>
      </c>
      <c r="AS25" s="286"/>
      <c r="AT25" s="216">
        <v>0</v>
      </c>
      <c r="AU25" s="217">
        <v>12955.560000000001</v>
      </c>
      <c r="AV25" s="215">
        <v>0</v>
      </c>
      <c r="AW25" s="286"/>
      <c r="AX25" s="216">
        <v>0</v>
      </c>
      <c r="AY25" s="212">
        <v>12955.560000000001</v>
      </c>
      <c r="AZ25" s="215">
        <v>0</v>
      </c>
      <c r="BA25" s="286"/>
      <c r="BB25" s="216">
        <v>0</v>
      </c>
      <c r="BC25" s="215">
        <v>0</v>
      </c>
      <c r="BD25" s="216">
        <v>0</v>
      </c>
      <c r="BE25" s="217">
        <f t="shared" si="3"/>
        <v>25911.120000000003</v>
      </c>
      <c r="BF25" s="217">
        <f t="shared" si="4"/>
        <v>25911.120000000003</v>
      </c>
      <c r="BG25" s="216">
        <v>0</v>
      </c>
    </row>
    <row r="26" spans="1:59" s="218" customFormat="1" ht="14.4" x14ac:dyDescent="0.3">
      <c r="A26" s="210" t="s">
        <v>124</v>
      </c>
      <c r="B26" s="211">
        <v>34008.550000000003</v>
      </c>
      <c r="C26" s="212"/>
      <c r="D26" s="213">
        <f t="shared" si="2"/>
        <v>34008.550000000003</v>
      </c>
      <c r="E26" s="214">
        <v>0</v>
      </c>
      <c r="F26" s="215">
        <v>0</v>
      </c>
      <c r="G26" s="286"/>
      <c r="H26" s="216">
        <v>0</v>
      </c>
      <c r="I26" s="217">
        <v>0</v>
      </c>
      <c r="J26" s="215">
        <v>0</v>
      </c>
      <c r="K26" s="286"/>
      <c r="L26" s="216">
        <v>0</v>
      </c>
      <c r="M26" s="212">
        <v>0</v>
      </c>
      <c r="N26" s="215">
        <v>0</v>
      </c>
      <c r="O26" s="286"/>
      <c r="P26" s="216">
        <v>0</v>
      </c>
      <c r="Q26" s="380">
        <v>0</v>
      </c>
      <c r="R26" s="212">
        <v>8502.1375000000007</v>
      </c>
      <c r="S26" s="215">
        <v>8502.1375000000007</v>
      </c>
      <c r="T26" s="286"/>
      <c r="U26" s="216">
        <v>0</v>
      </c>
      <c r="V26" s="217">
        <v>0</v>
      </c>
      <c r="W26" s="215">
        <v>0</v>
      </c>
      <c r="X26" s="286"/>
      <c r="Y26" s="216">
        <v>0</v>
      </c>
      <c r="Z26" s="212">
        <v>0</v>
      </c>
      <c r="AA26" s="215">
        <v>0</v>
      </c>
      <c r="AB26" s="286"/>
      <c r="AC26" s="216">
        <v>0</v>
      </c>
      <c r="AD26" s="380">
        <v>0</v>
      </c>
      <c r="AE26" s="212">
        <v>8502.1375000000007</v>
      </c>
      <c r="AF26" s="215">
        <v>8502.1375000000007</v>
      </c>
      <c r="AG26" s="286"/>
      <c r="AH26" s="216">
        <v>8502.1375000000007</v>
      </c>
      <c r="AI26" s="217">
        <v>0</v>
      </c>
      <c r="AJ26" s="215">
        <v>0</v>
      </c>
      <c r="AK26" s="286"/>
      <c r="AL26" s="216">
        <v>8502.1375000000007</v>
      </c>
      <c r="AM26" s="212">
        <v>0</v>
      </c>
      <c r="AN26" s="215">
        <v>0</v>
      </c>
      <c r="AO26" s="286"/>
      <c r="AP26" s="216">
        <v>0</v>
      </c>
      <c r="AQ26" s="217">
        <v>0</v>
      </c>
      <c r="AR26" s="215">
        <v>0</v>
      </c>
      <c r="AS26" s="286"/>
      <c r="AT26" s="216">
        <v>0</v>
      </c>
      <c r="AU26" s="217">
        <v>8502.1375000000007</v>
      </c>
      <c r="AV26" s="215">
        <v>0</v>
      </c>
      <c r="AW26" s="286"/>
      <c r="AX26" s="216">
        <v>0</v>
      </c>
      <c r="AY26" s="212">
        <v>8502.1375000000007</v>
      </c>
      <c r="AZ26" s="215">
        <v>0</v>
      </c>
      <c r="BA26" s="286"/>
      <c r="BB26" s="216">
        <v>0</v>
      </c>
      <c r="BC26" s="215">
        <v>0</v>
      </c>
      <c r="BD26" s="216">
        <v>0</v>
      </c>
      <c r="BE26" s="217">
        <f t="shared" si="3"/>
        <v>17004.275000000001</v>
      </c>
      <c r="BF26" s="217">
        <f t="shared" si="4"/>
        <v>17004.275000000001</v>
      </c>
      <c r="BG26" s="216">
        <v>0</v>
      </c>
    </row>
    <row r="27" spans="1:59" s="218" customFormat="1" ht="14.4" x14ac:dyDescent="0.3">
      <c r="A27" s="210" t="s">
        <v>125</v>
      </c>
      <c r="B27" s="211">
        <v>68825.48</v>
      </c>
      <c r="C27" s="212"/>
      <c r="D27" s="213">
        <f t="shared" si="2"/>
        <v>68825.48</v>
      </c>
      <c r="E27" s="214">
        <v>0</v>
      </c>
      <c r="F27" s="215">
        <v>0</v>
      </c>
      <c r="G27" s="286"/>
      <c r="H27" s="216">
        <v>0</v>
      </c>
      <c r="I27" s="217">
        <v>0</v>
      </c>
      <c r="J27" s="215">
        <v>0</v>
      </c>
      <c r="K27" s="286"/>
      <c r="L27" s="216">
        <v>0</v>
      </c>
      <c r="M27" s="212">
        <v>0</v>
      </c>
      <c r="N27" s="215">
        <v>0</v>
      </c>
      <c r="O27" s="286"/>
      <c r="P27" s="216">
        <v>0</v>
      </c>
      <c r="Q27" s="380">
        <v>0</v>
      </c>
      <c r="R27" s="212">
        <v>17206.37</v>
      </c>
      <c r="S27" s="215">
        <v>17206.37</v>
      </c>
      <c r="T27" s="286"/>
      <c r="U27" s="216">
        <v>0</v>
      </c>
      <c r="V27" s="217">
        <v>0</v>
      </c>
      <c r="W27" s="215">
        <v>0</v>
      </c>
      <c r="X27" s="286"/>
      <c r="Y27" s="216">
        <v>0</v>
      </c>
      <c r="Z27" s="212">
        <v>0</v>
      </c>
      <c r="AA27" s="215">
        <v>0</v>
      </c>
      <c r="AB27" s="286"/>
      <c r="AC27" s="216">
        <v>0</v>
      </c>
      <c r="AD27" s="380">
        <v>0</v>
      </c>
      <c r="AE27" s="212">
        <v>17206.37</v>
      </c>
      <c r="AF27" s="215">
        <v>17206.37</v>
      </c>
      <c r="AG27" s="286"/>
      <c r="AH27" s="216">
        <v>17206.37</v>
      </c>
      <c r="AI27" s="217">
        <v>0</v>
      </c>
      <c r="AJ27" s="215">
        <v>0</v>
      </c>
      <c r="AK27" s="286"/>
      <c r="AL27" s="216">
        <v>17206.37</v>
      </c>
      <c r="AM27" s="212">
        <v>0</v>
      </c>
      <c r="AN27" s="215">
        <v>0</v>
      </c>
      <c r="AO27" s="286"/>
      <c r="AP27" s="216">
        <v>0</v>
      </c>
      <c r="AQ27" s="217">
        <v>0</v>
      </c>
      <c r="AR27" s="215">
        <v>0</v>
      </c>
      <c r="AS27" s="286"/>
      <c r="AT27" s="216">
        <v>0</v>
      </c>
      <c r="AU27" s="217">
        <v>17206.37</v>
      </c>
      <c r="AV27" s="215">
        <v>0</v>
      </c>
      <c r="AW27" s="286"/>
      <c r="AX27" s="216">
        <v>0</v>
      </c>
      <c r="AY27" s="212">
        <v>17206.37</v>
      </c>
      <c r="AZ27" s="215">
        <v>0</v>
      </c>
      <c r="BA27" s="286"/>
      <c r="BB27" s="216">
        <v>0</v>
      </c>
      <c r="BC27" s="215">
        <v>0</v>
      </c>
      <c r="BD27" s="216">
        <v>0</v>
      </c>
      <c r="BE27" s="217">
        <f t="shared" si="3"/>
        <v>34412.74</v>
      </c>
      <c r="BF27" s="217">
        <f t="shared" si="4"/>
        <v>34412.74</v>
      </c>
      <c r="BG27" s="216">
        <v>0</v>
      </c>
    </row>
    <row r="28" spans="1:59" s="218" customFormat="1" ht="14.4" x14ac:dyDescent="0.3">
      <c r="A28" s="210" t="s">
        <v>126</v>
      </c>
      <c r="B28" s="211">
        <v>370847.94000000006</v>
      </c>
      <c r="C28" s="212"/>
      <c r="D28" s="213">
        <f t="shared" si="2"/>
        <v>370847.99</v>
      </c>
      <c r="E28" s="214">
        <v>0</v>
      </c>
      <c r="F28" s="215">
        <v>0</v>
      </c>
      <c r="G28" s="286"/>
      <c r="H28" s="216">
        <v>0</v>
      </c>
      <c r="I28" s="217">
        <v>0</v>
      </c>
      <c r="J28" s="215">
        <v>0</v>
      </c>
      <c r="K28" s="286"/>
      <c r="L28" s="216">
        <v>0</v>
      </c>
      <c r="M28" s="212">
        <v>0</v>
      </c>
      <c r="N28" s="215">
        <v>0</v>
      </c>
      <c r="O28" s="286"/>
      <c r="P28" s="216">
        <v>0</v>
      </c>
      <c r="Q28" s="380">
        <v>0</v>
      </c>
      <c r="R28" s="212">
        <v>92711.985000000015</v>
      </c>
      <c r="S28" s="215">
        <v>92712.035000000003</v>
      </c>
      <c r="T28" s="286"/>
      <c r="U28" s="216">
        <v>0</v>
      </c>
      <c r="V28" s="217">
        <v>0</v>
      </c>
      <c r="W28" s="215">
        <v>0</v>
      </c>
      <c r="X28" s="286"/>
      <c r="Y28" s="216">
        <v>0</v>
      </c>
      <c r="Z28" s="212">
        <v>0</v>
      </c>
      <c r="AA28" s="215">
        <v>0</v>
      </c>
      <c r="AB28" s="286"/>
      <c r="AC28" s="216">
        <v>0</v>
      </c>
      <c r="AD28" s="380">
        <v>4.9999999988358468E-2</v>
      </c>
      <c r="AE28" s="212">
        <v>92712.035000000018</v>
      </c>
      <c r="AF28" s="215">
        <v>92712.035000000003</v>
      </c>
      <c r="AG28" s="286"/>
      <c r="AH28" s="216">
        <v>92712.035000000003</v>
      </c>
      <c r="AI28" s="217">
        <v>0</v>
      </c>
      <c r="AJ28" s="215">
        <v>0</v>
      </c>
      <c r="AK28" s="286"/>
      <c r="AL28" s="216">
        <v>92712.035000000003</v>
      </c>
      <c r="AM28" s="212">
        <v>0</v>
      </c>
      <c r="AN28" s="215">
        <v>0</v>
      </c>
      <c r="AO28" s="286"/>
      <c r="AP28" s="216">
        <v>0</v>
      </c>
      <c r="AQ28" s="217">
        <v>0</v>
      </c>
      <c r="AR28" s="215">
        <v>0</v>
      </c>
      <c r="AS28" s="286"/>
      <c r="AT28" s="216">
        <v>0</v>
      </c>
      <c r="AU28" s="217">
        <v>92711.985000000015</v>
      </c>
      <c r="AV28" s="215">
        <v>0</v>
      </c>
      <c r="AW28" s="286"/>
      <c r="AX28" s="216">
        <v>0</v>
      </c>
      <c r="AY28" s="212">
        <v>92711.985000000015</v>
      </c>
      <c r="AZ28" s="215">
        <v>0</v>
      </c>
      <c r="BA28" s="286"/>
      <c r="BB28" s="216">
        <v>0</v>
      </c>
      <c r="BC28" s="215">
        <v>0</v>
      </c>
      <c r="BD28" s="216">
        <v>0</v>
      </c>
      <c r="BE28" s="217">
        <f t="shared" si="3"/>
        <v>185424.07</v>
      </c>
      <c r="BF28" s="217">
        <f t="shared" si="4"/>
        <v>185424.07</v>
      </c>
      <c r="BG28" s="216">
        <v>0</v>
      </c>
    </row>
    <row r="29" spans="1:59" s="218" customFormat="1" ht="14.4" x14ac:dyDescent="0.3">
      <c r="A29" s="210" t="s">
        <v>127</v>
      </c>
      <c r="B29" s="211">
        <v>48582.45</v>
      </c>
      <c r="C29" s="219"/>
      <c r="D29" s="339">
        <f t="shared" si="2"/>
        <v>48582.45</v>
      </c>
      <c r="E29" s="214">
        <v>0</v>
      </c>
      <c r="F29" s="215">
        <v>0</v>
      </c>
      <c r="G29" s="286"/>
      <c r="H29" s="216">
        <v>0</v>
      </c>
      <c r="I29" s="217">
        <v>0</v>
      </c>
      <c r="J29" s="215">
        <v>0</v>
      </c>
      <c r="K29" s="286"/>
      <c r="L29" s="216">
        <v>0</v>
      </c>
      <c r="M29" s="212">
        <v>0</v>
      </c>
      <c r="N29" s="215">
        <v>0</v>
      </c>
      <c r="O29" s="286"/>
      <c r="P29" s="216">
        <v>0</v>
      </c>
      <c r="Q29" s="380">
        <v>0</v>
      </c>
      <c r="R29" s="212">
        <v>12145.612499999999</v>
      </c>
      <c r="S29" s="215">
        <v>12145.612499999999</v>
      </c>
      <c r="T29" s="286"/>
      <c r="U29" s="216">
        <v>0</v>
      </c>
      <c r="V29" s="217">
        <v>0</v>
      </c>
      <c r="W29" s="215">
        <v>0</v>
      </c>
      <c r="X29" s="286"/>
      <c r="Y29" s="216">
        <v>0</v>
      </c>
      <c r="Z29" s="212">
        <v>0</v>
      </c>
      <c r="AA29" s="215">
        <v>0</v>
      </c>
      <c r="AB29" s="286"/>
      <c r="AC29" s="216">
        <v>0</v>
      </c>
      <c r="AD29" s="380">
        <v>0</v>
      </c>
      <c r="AE29" s="212">
        <v>12145.612499999999</v>
      </c>
      <c r="AF29" s="215">
        <v>12145.612499999999</v>
      </c>
      <c r="AG29" s="286"/>
      <c r="AH29" s="216">
        <v>12145.612499999999</v>
      </c>
      <c r="AI29" s="217">
        <v>0</v>
      </c>
      <c r="AJ29" s="215">
        <v>0</v>
      </c>
      <c r="AK29" s="286"/>
      <c r="AL29" s="216">
        <v>12145.612499999999</v>
      </c>
      <c r="AM29" s="212">
        <v>0</v>
      </c>
      <c r="AN29" s="215">
        <v>0</v>
      </c>
      <c r="AO29" s="286"/>
      <c r="AP29" s="216">
        <v>0</v>
      </c>
      <c r="AQ29" s="217">
        <v>0</v>
      </c>
      <c r="AR29" s="215">
        <v>0</v>
      </c>
      <c r="AS29" s="286"/>
      <c r="AT29" s="216">
        <v>0</v>
      </c>
      <c r="AU29" s="217">
        <v>12145.612499999999</v>
      </c>
      <c r="AV29" s="215">
        <v>0</v>
      </c>
      <c r="AW29" s="286"/>
      <c r="AX29" s="216">
        <v>0</v>
      </c>
      <c r="AY29" s="212">
        <v>12145.612499999999</v>
      </c>
      <c r="AZ29" s="215">
        <v>0</v>
      </c>
      <c r="BA29" s="286"/>
      <c r="BB29" s="216">
        <v>0</v>
      </c>
      <c r="BC29" s="215">
        <v>0</v>
      </c>
      <c r="BD29" s="216">
        <v>0</v>
      </c>
      <c r="BE29" s="217">
        <f t="shared" si="3"/>
        <v>24291.224999999999</v>
      </c>
      <c r="BF29" s="217">
        <f t="shared" si="4"/>
        <v>24291.224999999999</v>
      </c>
      <c r="BG29" s="216">
        <v>0</v>
      </c>
    </row>
    <row r="30" spans="1:59" s="218" customFormat="1" ht="14.4" x14ac:dyDescent="0.3">
      <c r="A30" s="210" t="s">
        <v>128</v>
      </c>
      <c r="B30" s="211">
        <v>46998.39</v>
      </c>
      <c r="C30" s="219"/>
      <c r="D30" s="339">
        <f t="shared" si="2"/>
        <v>46998.39</v>
      </c>
      <c r="E30" s="214">
        <v>0</v>
      </c>
      <c r="F30" s="215">
        <v>0</v>
      </c>
      <c r="G30" s="286"/>
      <c r="H30" s="216">
        <v>0</v>
      </c>
      <c r="I30" s="217">
        <v>0</v>
      </c>
      <c r="J30" s="215">
        <v>0</v>
      </c>
      <c r="K30" s="286"/>
      <c r="L30" s="216">
        <v>0</v>
      </c>
      <c r="M30" s="212">
        <v>0</v>
      </c>
      <c r="N30" s="215">
        <v>0</v>
      </c>
      <c r="O30" s="286"/>
      <c r="P30" s="216">
        <v>0</v>
      </c>
      <c r="Q30" s="380">
        <v>0</v>
      </c>
      <c r="R30" s="212">
        <v>11749.5975</v>
      </c>
      <c r="S30" s="215">
        <v>11749.5975</v>
      </c>
      <c r="T30" s="286"/>
      <c r="U30" s="216">
        <v>0</v>
      </c>
      <c r="V30" s="217">
        <v>0</v>
      </c>
      <c r="W30" s="215">
        <v>0</v>
      </c>
      <c r="X30" s="286"/>
      <c r="Y30" s="216">
        <v>0</v>
      </c>
      <c r="Z30" s="212">
        <v>0</v>
      </c>
      <c r="AA30" s="215">
        <v>0</v>
      </c>
      <c r="AB30" s="286"/>
      <c r="AC30" s="216">
        <v>0</v>
      </c>
      <c r="AD30" s="380">
        <v>0</v>
      </c>
      <c r="AE30" s="212">
        <v>11749.5975</v>
      </c>
      <c r="AF30" s="215">
        <v>11749.5975</v>
      </c>
      <c r="AG30" s="286"/>
      <c r="AH30" s="216">
        <v>11749.5975</v>
      </c>
      <c r="AI30" s="217">
        <v>0</v>
      </c>
      <c r="AJ30" s="215">
        <v>0</v>
      </c>
      <c r="AK30" s="286"/>
      <c r="AL30" s="216">
        <v>11749.5975</v>
      </c>
      <c r="AM30" s="212">
        <v>0</v>
      </c>
      <c r="AN30" s="215">
        <v>0</v>
      </c>
      <c r="AO30" s="286"/>
      <c r="AP30" s="216">
        <v>0</v>
      </c>
      <c r="AQ30" s="217">
        <v>0</v>
      </c>
      <c r="AR30" s="215">
        <v>0</v>
      </c>
      <c r="AS30" s="286"/>
      <c r="AT30" s="216">
        <v>0</v>
      </c>
      <c r="AU30" s="217">
        <v>11749.5975</v>
      </c>
      <c r="AV30" s="215">
        <v>0</v>
      </c>
      <c r="AW30" s="286"/>
      <c r="AX30" s="216">
        <v>0</v>
      </c>
      <c r="AY30" s="212">
        <v>11749.5975</v>
      </c>
      <c r="AZ30" s="215">
        <v>0</v>
      </c>
      <c r="BA30" s="286"/>
      <c r="BB30" s="216">
        <v>0</v>
      </c>
      <c r="BC30" s="215">
        <v>0</v>
      </c>
      <c r="BD30" s="216">
        <v>0</v>
      </c>
      <c r="BE30" s="217">
        <f t="shared" si="3"/>
        <v>23499.195</v>
      </c>
      <c r="BF30" s="217">
        <f t="shared" si="4"/>
        <v>23499.195</v>
      </c>
      <c r="BG30" s="216">
        <v>0</v>
      </c>
    </row>
    <row r="31" spans="1:59" s="218" customFormat="1" ht="14.4" x14ac:dyDescent="0.3">
      <c r="A31" s="210" t="s">
        <v>129</v>
      </c>
      <c r="B31" s="211">
        <v>57159.76</v>
      </c>
      <c r="C31" s="219"/>
      <c r="D31" s="339">
        <f t="shared" si="2"/>
        <v>57159.76</v>
      </c>
      <c r="E31" s="214">
        <v>0</v>
      </c>
      <c r="F31" s="215">
        <v>0</v>
      </c>
      <c r="G31" s="286"/>
      <c r="H31" s="216">
        <v>0</v>
      </c>
      <c r="I31" s="217">
        <v>0</v>
      </c>
      <c r="J31" s="215">
        <v>0</v>
      </c>
      <c r="K31" s="286"/>
      <c r="L31" s="216">
        <v>0</v>
      </c>
      <c r="M31" s="212">
        <v>0</v>
      </c>
      <c r="N31" s="215">
        <v>0</v>
      </c>
      <c r="O31" s="286"/>
      <c r="P31" s="216">
        <v>0</v>
      </c>
      <c r="Q31" s="380">
        <v>0</v>
      </c>
      <c r="R31" s="212">
        <v>14289.94</v>
      </c>
      <c r="S31" s="215">
        <v>14289.94</v>
      </c>
      <c r="T31" s="286"/>
      <c r="U31" s="216">
        <v>0</v>
      </c>
      <c r="V31" s="217">
        <v>0</v>
      </c>
      <c r="W31" s="215">
        <v>0</v>
      </c>
      <c r="X31" s="286"/>
      <c r="Y31" s="216">
        <v>0</v>
      </c>
      <c r="Z31" s="212">
        <v>0</v>
      </c>
      <c r="AA31" s="215">
        <v>0</v>
      </c>
      <c r="AB31" s="286"/>
      <c r="AC31" s="216">
        <v>0</v>
      </c>
      <c r="AD31" s="380">
        <v>0</v>
      </c>
      <c r="AE31" s="212">
        <v>14289.94</v>
      </c>
      <c r="AF31" s="215">
        <v>14289.94</v>
      </c>
      <c r="AG31" s="286"/>
      <c r="AH31" s="216">
        <v>14289.94</v>
      </c>
      <c r="AI31" s="217">
        <v>0</v>
      </c>
      <c r="AJ31" s="215">
        <v>0</v>
      </c>
      <c r="AK31" s="286"/>
      <c r="AL31" s="216">
        <v>14289.94</v>
      </c>
      <c r="AM31" s="212">
        <v>0</v>
      </c>
      <c r="AN31" s="215">
        <v>0</v>
      </c>
      <c r="AO31" s="286"/>
      <c r="AP31" s="216">
        <v>0</v>
      </c>
      <c r="AQ31" s="217">
        <v>0</v>
      </c>
      <c r="AR31" s="215">
        <v>0</v>
      </c>
      <c r="AS31" s="286"/>
      <c r="AT31" s="216">
        <v>0</v>
      </c>
      <c r="AU31" s="217">
        <v>14289.94</v>
      </c>
      <c r="AV31" s="215">
        <v>0</v>
      </c>
      <c r="AW31" s="286"/>
      <c r="AX31" s="216">
        <v>0</v>
      </c>
      <c r="AY31" s="212">
        <v>14289.94</v>
      </c>
      <c r="AZ31" s="215">
        <v>0</v>
      </c>
      <c r="BA31" s="286"/>
      <c r="BB31" s="216">
        <v>0</v>
      </c>
      <c r="BC31" s="215">
        <v>0</v>
      </c>
      <c r="BD31" s="216">
        <v>0</v>
      </c>
      <c r="BE31" s="217">
        <f t="shared" si="3"/>
        <v>28579.88</v>
      </c>
      <c r="BF31" s="217">
        <f t="shared" si="4"/>
        <v>28579.88</v>
      </c>
      <c r="BG31" s="216">
        <v>0</v>
      </c>
    </row>
    <row r="32" spans="1:59" s="218" customFormat="1" ht="14.4" x14ac:dyDescent="0.3">
      <c r="A32" s="210" t="s">
        <v>130</v>
      </c>
      <c r="B32" s="211">
        <v>68825.48</v>
      </c>
      <c r="C32" s="220"/>
      <c r="D32" s="339">
        <f t="shared" si="2"/>
        <v>68825.48</v>
      </c>
      <c r="E32" s="214">
        <v>0</v>
      </c>
      <c r="F32" s="215">
        <v>0</v>
      </c>
      <c r="G32" s="286"/>
      <c r="H32" s="216">
        <v>0</v>
      </c>
      <c r="I32" s="217">
        <v>0</v>
      </c>
      <c r="J32" s="215">
        <v>0</v>
      </c>
      <c r="K32" s="286"/>
      <c r="L32" s="216">
        <v>0</v>
      </c>
      <c r="M32" s="212">
        <v>0</v>
      </c>
      <c r="N32" s="215">
        <v>0</v>
      </c>
      <c r="O32" s="286"/>
      <c r="P32" s="216">
        <v>0</v>
      </c>
      <c r="Q32" s="380">
        <v>0</v>
      </c>
      <c r="R32" s="212">
        <v>17206.37</v>
      </c>
      <c r="S32" s="215">
        <v>17206.37</v>
      </c>
      <c r="T32" s="286"/>
      <c r="U32" s="216">
        <v>0</v>
      </c>
      <c r="V32" s="217">
        <v>0</v>
      </c>
      <c r="W32" s="215">
        <v>0</v>
      </c>
      <c r="X32" s="286"/>
      <c r="Y32" s="216">
        <v>0</v>
      </c>
      <c r="Z32" s="212">
        <v>0</v>
      </c>
      <c r="AA32" s="215">
        <v>0</v>
      </c>
      <c r="AB32" s="286"/>
      <c r="AC32" s="216">
        <v>0</v>
      </c>
      <c r="AD32" s="380">
        <v>0</v>
      </c>
      <c r="AE32" s="212">
        <v>17206.37</v>
      </c>
      <c r="AF32" s="215">
        <v>17206.37</v>
      </c>
      <c r="AG32" s="286"/>
      <c r="AH32" s="216">
        <v>17206.37</v>
      </c>
      <c r="AI32" s="217">
        <v>0</v>
      </c>
      <c r="AJ32" s="215">
        <v>0</v>
      </c>
      <c r="AK32" s="286"/>
      <c r="AL32" s="216">
        <v>17206.37</v>
      </c>
      <c r="AM32" s="212">
        <v>0</v>
      </c>
      <c r="AN32" s="215">
        <v>0</v>
      </c>
      <c r="AO32" s="286"/>
      <c r="AP32" s="216">
        <v>0</v>
      </c>
      <c r="AQ32" s="217">
        <v>0</v>
      </c>
      <c r="AR32" s="215">
        <v>0</v>
      </c>
      <c r="AS32" s="286"/>
      <c r="AT32" s="216">
        <v>0</v>
      </c>
      <c r="AU32" s="217">
        <v>17206.37</v>
      </c>
      <c r="AV32" s="215">
        <v>0</v>
      </c>
      <c r="AW32" s="286"/>
      <c r="AX32" s="216">
        <v>0</v>
      </c>
      <c r="AY32" s="212">
        <v>17206.37</v>
      </c>
      <c r="AZ32" s="215">
        <v>0</v>
      </c>
      <c r="BA32" s="286"/>
      <c r="BB32" s="216">
        <v>0</v>
      </c>
      <c r="BC32" s="215">
        <v>0</v>
      </c>
      <c r="BD32" s="216">
        <v>0</v>
      </c>
      <c r="BE32" s="217">
        <f t="shared" si="3"/>
        <v>34412.74</v>
      </c>
      <c r="BF32" s="217">
        <f t="shared" si="4"/>
        <v>34412.74</v>
      </c>
      <c r="BG32" s="216">
        <v>0</v>
      </c>
    </row>
    <row r="33" spans="1:59" s="218" customFormat="1" ht="14.4" x14ac:dyDescent="0.3">
      <c r="A33" s="210" t="s">
        <v>131</v>
      </c>
      <c r="B33" s="211">
        <v>76113.47</v>
      </c>
      <c r="C33" s="220"/>
      <c r="D33" s="339">
        <f t="shared" si="2"/>
        <v>76113.47</v>
      </c>
      <c r="E33" s="214">
        <v>0</v>
      </c>
      <c r="F33" s="215">
        <v>0</v>
      </c>
      <c r="G33" s="286"/>
      <c r="H33" s="216">
        <v>0</v>
      </c>
      <c r="I33" s="217">
        <v>0</v>
      </c>
      <c r="J33" s="215">
        <v>0</v>
      </c>
      <c r="K33" s="286"/>
      <c r="L33" s="216">
        <v>0</v>
      </c>
      <c r="M33" s="212">
        <v>0</v>
      </c>
      <c r="N33" s="215">
        <v>0</v>
      </c>
      <c r="O33" s="286"/>
      <c r="P33" s="216">
        <v>0</v>
      </c>
      <c r="Q33" s="380">
        <v>0</v>
      </c>
      <c r="R33" s="212">
        <v>19028.3675</v>
      </c>
      <c r="S33" s="215">
        <v>19028.3675</v>
      </c>
      <c r="T33" s="286"/>
      <c r="U33" s="216">
        <v>0</v>
      </c>
      <c r="V33" s="217">
        <v>0</v>
      </c>
      <c r="W33" s="215">
        <v>0</v>
      </c>
      <c r="X33" s="286"/>
      <c r="Y33" s="216">
        <v>0</v>
      </c>
      <c r="Z33" s="212">
        <v>0</v>
      </c>
      <c r="AA33" s="215">
        <v>0</v>
      </c>
      <c r="AB33" s="286"/>
      <c r="AC33" s="216">
        <v>0</v>
      </c>
      <c r="AD33" s="380">
        <v>0</v>
      </c>
      <c r="AE33" s="212">
        <v>19028.3675</v>
      </c>
      <c r="AF33" s="215">
        <v>19028.3675</v>
      </c>
      <c r="AG33" s="286"/>
      <c r="AH33" s="216">
        <v>19028.3675</v>
      </c>
      <c r="AI33" s="217">
        <v>0</v>
      </c>
      <c r="AJ33" s="215">
        <v>0</v>
      </c>
      <c r="AK33" s="286"/>
      <c r="AL33" s="216">
        <v>19028.3675</v>
      </c>
      <c r="AM33" s="212">
        <v>0</v>
      </c>
      <c r="AN33" s="215">
        <v>0</v>
      </c>
      <c r="AO33" s="286"/>
      <c r="AP33" s="216">
        <v>0</v>
      </c>
      <c r="AQ33" s="217">
        <v>0</v>
      </c>
      <c r="AR33" s="215">
        <v>0</v>
      </c>
      <c r="AS33" s="286"/>
      <c r="AT33" s="216">
        <v>0</v>
      </c>
      <c r="AU33" s="217">
        <v>19028.3675</v>
      </c>
      <c r="AV33" s="215">
        <v>0</v>
      </c>
      <c r="AW33" s="286"/>
      <c r="AX33" s="216">
        <v>0</v>
      </c>
      <c r="AY33" s="212">
        <v>19028.3675</v>
      </c>
      <c r="AZ33" s="215">
        <v>0</v>
      </c>
      <c r="BA33" s="286"/>
      <c r="BB33" s="216">
        <v>0</v>
      </c>
      <c r="BC33" s="215">
        <v>0</v>
      </c>
      <c r="BD33" s="216">
        <v>0</v>
      </c>
      <c r="BE33" s="217">
        <f t="shared" si="3"/>
        <v>38056.735000000001</v>
      </c>
      <c r="BF33" s="217">
        <f t="shared" si="4"/>
        <v>38056.735000000001</v>
      </c>
      <c r="BG33" s="216">
        <v>0</v>
      </c>
    </row>
    <row r="34" spans="1:59" s="218" customFormat="1" ht="14.4" x14ac:dyDescent="0.3">
      <c r="A34" s="210" t="s">
        <v>132</v>
      </c>
      <c r="B34" s="211">
        <v>68825.48</v>
      </c>
      <c r="C34" s="220"/>
      <c r="D34" s="339">
        <f t="shared" si="2"/>
        <v>68825.48</v>
      </c>
      <c r="E34" s="214">
        <v>0</v>
      </c>
      <c r="F34" s="215">
        <v>0</v>
      </c>
      <c r="G34" s="286"/>
      <c r="H34" s="216">
        <v>0</v>
      </c>
      <c r="I34" s="217">
        <v>0</v>
      </c>
      <c r="J34" s="215">
        <v>0</v>
      </c>
      <c r="K34" s="286"/>
      <c r="L34" s="216">
        <v>0</v>
      </c>
      <c r="M34" s="212">
        <v>0</v>
      </c>
      <c r="N34" s="215">
        <v>0</v>
      </c>
      <c r="O34" s="286"/>
      <c r="P34" s="216">
        <v>0</v>
      </c>
      <c r="Q34" s="380">
        <v>0</v>
      </c>
      <c r="R34" s="212">
        <v>17206.37</v>
      </c>
      <c r="S34" s="215">
        <v>17206.37</v>
      </c>
      <c r="T34" s="286"/>
      <c r="U34" s="216">
        <v>0</v>
      </c>
      <c r="V34" s="217">
        <v>0</v>
      </c>
      <c r="W34" s="215">
        <v>0</v>
      </c>
      <c r="X34" s="286"/>
      <c r="Y34" s="216">
        <v>0</v>
      </c>
      <c r="Z34" s="212">
        <v>0</v>
      </c>
      <c r="AA34" s="215">
        <v>0</v>
      </c>
      <c r="AB34" s="286"/>
      <c r="AC34" s="216">
        <v>0</v>
      </c>
      <c r="AD34" s="380">
        <v>0</v>
      </c>
      <c r="AE34" s="212">
        <v>17206.37</v>
      </c>
      <c r="AF34" s="215">
        <v>17206.37</v>
      </c>
      <c r="AG34" s="286"/>
      <c r="AH34" s="216">
        <v>17206.37</v>
      </c>
      <c r="AI34" s="217">
        <v>0</v>
      </c>
      <c r="AJ34" s="215">
        <v>0</v>
      </c>
      <c r="AK34" s="286"/>
      <c r="AL34" s="216">
        <v>17206.37</v>
      </c>
      <c r="AM34" s="212">
        <v>0</v>
      </c>
      <c r="AN34" s="215">
        <v>0</v>
      </c>
      <c r="AO34" s="286"/>
      <c r="AP34" s="216">
        <v>0</v>
      </c>
      <c r="AQ34" s="217">
        <v>0</v>
      </c>
      <c r="AR34" s="215">
        <v>0</v>
      </c>
      <c r="AS34" s="286"/>
      <c r="AT34" s="216">
        <v>0</v>
      </c>
      <c r="AU34" s="217">
        <v>17206.37</v>
      </c>
      <c r="AV34" s="215">
        <v>0</v>
      </c>
      <c r="AW34" s="286"/>
      <c r="AX34" s="216">
        <v>0</v>
      </c>
      <c r="AY34" s="212">
        <v>17206.37</v>
      </c>
      <c r="AZ34" s="215">
        <v>0</v>
      </c>
      <c r="BA34" s="286"/>
      <c r="BB34" s="216">
        <v>0</v>
      </c>
      <c r="BC34" s="215">
        <v>0</v>
      </c>
      <c r="BD34" s="216">
        <v>0</v>
      </c>
      <c r="BE34" s="217">
        <f t="shared" si="3"/>
        <v>34412.74</v>
      </c>
      <c r="BF34" s="217">
        <f t="shared" si="4"/>
        <v>34412.74</v>
      </c>
      <c r="BG34" s="216">
        <v>0</v>
      </c>
    </row>
    <row r="35" spans="1:59" s="218" customFormat="1" ht="14.4" x14ac:dyDescent="0.3">
      <c r="A35" s="210" t="s">
        <v>133</v>
      </c>
      <c r="B35" s="211">
        <v>55059.97</v>
      </c>
      <c r="C35" s="220"/>
      <c r="D35" s="339">
        <f t="shared" si="2"/>
        <v>55059.97</v>
      </c>
      <c r="E35" s="214">
        <v>0</v>
      </c>
      <c r="F35" s="215">
        <v>0</v>
      </c>
      <c r="G35" s="286"/>
      <c r="H35" s="216">
        <v>0</v>
      </c>
      <c r="I35" s="217">
        <v>0</v>
      </c>
      <c r="J35" s="215">
        <v>0</v>
      </c>
      <c r="K35" s="286"/>
      <c r="L35" s="216">
        <v>0</v>
      </c>
      <c r="M35" s="212">
        <v>0</v>
      </c>
      <c r="N35" s="215">
        <v>0</v>
      </c>
      <c r="O35" s="286"/>
      <c r="P35" s="216">
        <v>0</v>
      </c>
      <c r="Q35" s="380">
        <v>0</v>
      </c>
      <c r="R35" s="212">
        <v>13764.9925</v>
      </c>
      <c r="S35" s="215">
        <v>13764.9925</v>
      </c>
      <c r="T35" s="286"/>
      <c r="U35" s="216">
        <v>0</v>
      </c>
      <c r="V35" s="217">
        <v>0</v>
      </c>
      <c r="W35" s="215">
        <v>0</v>
      </c>
      <c r="X35" s="286"/>
      <c r="Y35" s="216">
        <v>0</v>
      </c>
      <c r="Z35" s="212">
        <v>0</v>
      </c>
      <c r="AA35" s="215">
        <v>0</v>
      </c>
      <c r="AB35" s="286"/>
      <c r="AC35" s="216">
        <v>0</v>
      </c>
      <c r="AD35" s="380">
        <v>0</v>
      </c>
      <c r="AE35" s="212">
        <v>13764.9925</v>
      </c>
      <c r="AF35" s="215">
        <v>13764.9925</v>
      </c>
      <c r="AG35" s="286"/>
      <c r="AH35" s="216">
        <v>13764.9925</v>
      </c>
      <c r="AI35" s="217">
        <v>0</v>
      </c>
      <c r="AJ35" s="215">
        <v>0</v>
      </c>
      <c r="AK35" s="286"/>
      <c r="AL35" s="216">
        <v>13764.9925</v>
      </c>
      <c r="AM35" s="212">
        <v>0</v>
      </c>
      <c r="AN35" s="215">
        <v>0</v>
      </c>
      <c r="AO35" s="286"/>
      <c r="AP35" s="216">
        <v>0</v>
      </c>
      <c r="AQ35" s="217">
        <v>0</v>
      </c>
      <c r="AR35" s="215">
        <v>0</v>
      </c>
      <c r="AS35" s="286"/>
      <c r="AT35" s="216">
        <v>0</v>
      </c>
      <c r="AU35" s="217">
        <v>13764.9925</v>
      </c>
      <c r="AV35" s="215">
        <v>0</v>
      </c>
      <c r="AW35" s="286"/>
      <c r="AX35" s="216">
        <v>0</v>
      </c>
      <c r="AY35" s="212">
        <v>13764.9925</v>
      </c>
      <c r="AZ35" s="215">
        <v>0</v>
      </c>
      <c r="BA35" s="286"/>
      <c r="BB35" s="216">
        <v>0</v>
      </c>
      <c r="BC35" s="215">
        <v>0</v>
      </c>
      <c r="BD35" s="216">
        <v>0</v>
      </c>
      <c r="BE35" s="217">
        <f t="shared" si="3"/>
        <v>27529.985000000001</v>
      </c>
      <c r="BF35" s="217">
        <f>SUM(F35,J35,N35,S35,W35,AA35,AF35,AJ35,AN35,AR35,AV35,AZ35)</f>
        <v>27529.985000000001</v>
      </c>
      <c r="BG35" s="216">
        <v>0</v>
      </c>
    </row>
    <row r="36" spans="1:59" s="17" customFormat="1" ht="14.4" x14ac:dyDescent="0.3">
      <c r="A36" s="222" t="s">
        <v>200</v>
      </c>
      <c r="B36" s="223">
        <f>SUM(B37)</f>
        <v>176803.62</v>
      </c>
      <c r="C36" s="338">
        <f t="shared" ref="C36:BF36" si="5">SUM(C37)</f>
        <v>0</v>
      </c>
      <c r="D36" s="340">
        <f t="shared" si="5"/>
        <v>176803.63</v>
      </c>
      <c r="E36" s="226">
        <f t="shared" si="5"/>
        <v>0</v>
      </c>
      <c r="F36" s="227">
        <f t="shared" si="5"/>
        <v>0</v>
      </c>
      <c r="G36" s="287">
        <f t="shared" si="5"/>
        <v>0</v>
      </c>
      <c r="H36" s="228">
        <f t="shared" si="5"/>
        <v>0</v>
      </c>
      <c r="I36" s="229">
        <f t="shared" si="5"/>
        <v>37782.974999999999</v>
      </c>
      <c r="J36" s="227">
        <f t="shared" si="5"/>
        <v>0</v>
      </c>
      <c r="K36" s="287">
        <f t="shared" si="5"/>
        <v>0</v>
      </c>
      <c r="L36" s="228">
        <f t="shared" si="5"/>
        <v>0</v>
      </c>
      <c r="M36" s="229">
        <f t="shared" si="5"/>
        <v>0</v>
      </c>
      <c r="N36" s="227">
        <f t="shared" si="5"/>
        <v>0</v>
      </c>
      <c r="O36" s="287">
        <f t="shared" si="5"/>
        <v>0</v>
      </c>
      <c r="P36" s="228">
        <f t="shared" si="5"/>
        <v>0</v>
      </c>
      <c r="Q36" s="381">
        <f t="shared" ref="Q36" si="6">Q37</f>
        <v>-37782.974999999999</v>
      </c>
      <c r="R36" s="229">
        <f t="shared" si="5"/>
        <v>0</v>
      </c>
      <c r="S36" s="227">
        <f t="shared" si="5"/>
        <v>0</v>
      </c>
      <c r="T36" s="287">
        <f t="shared" si="5"/>
        <v>0</v>
      </c>
      <c r="U36" s="228">
        <f t="shared" si="5"/>
        <v>0</v>
      </c>
      <c r="V36" s="229">
        <f t="shared" si="5"/>
        <v>37782.974999999999</v>
      </c>
      <c r="W36" s="227">
        <f t="shared" si="5"/>
        <v>37782.980000000003</v>
      </c>
      <c r="X36" s="287">
        <f t="shared" si="5"/>
        <v>0</v>
      </c>
      <c r="Y36" s="228">
        <f t="shared" si="5"/>
        <v>0</v>
      </c>
      <c r="Z36" s="229">
        <f t="shared" si="5"/>
        <v>0</v>
      </c>
      <c r="AA36" s="227">
        <f t="shared" si="5"/>
        <v>0</v>
      </c>
      <c r="AB36" s="287">
        <f t="shared" si="5"/>
        <v>0</v>
      </c>
      <c r="AC36" s="228">
        <f t="shared" si="5"/>
        <v>37782.980000000003</v>
      </c>
      <c r="AD36" s="381">
        <f t="shared" ref="AD36" si="7">AD37</f>
        <v>0.01</v>
      </c>
      <c r="AE36" s="229">
        <f t="shared" si="5"/>
        <v>0</v>
      </c>
      <c r="AF36" s="227">
        <f t="shared" si="5"/>
        <v>0</v>
      </c>
      <c r="AG36" s="287">
        <f t="shared" si="5"/>
        <v>0</v>
      </c>
      <c r="AH36" s="228">
        <f t="shared" si="5"/>
        <v>0</v>
      </c>
      <c r="AI36" s="229">
        <f t="shared" si="5"/>
        <v>37782.985000000001</v>
      </c>
      <c r="AJ36" s="227">
        <f t="shared" si="5"/>
        <v>0</v>
      </c>
      <c r="AK36" s="287">
        <f t="shared" si="5"/>
        <v>0</v>
      </c>
      <c r="AL36" s="228">
        <f t="shared" si="5"/>
        <v>0</v>
      </c>
      <c r="AM36" s="229">
        <f t="shared" si="5"/>
        <v>0</v>
      </c>
      <c r="AN36" s="227">
        <f t="shared" si="5"/>
        <v>0</v>
      </c>
      <c r="AO36" s="287">
        <f t="shared" si="5"/>
        <v>0</v>
      </c>
      <c r="AP36" s="228">
        <f t="shared" si="5"/>
        <v>0</v>
      </c>
      <c r="AQ36" s="229">
        <f t="shared" si="5"/>
        <v>0</v>
      </c>
      <c r="AR36" s="227">
        <f t="shared" si="5"/>
        <v>0</v>
      </c>
      <c r="AS36" s="287">
        <f t="shared" si="5"/>
        <v>0</v>
      </c>
      <c r="AT36" s="228">
        <f t="shared" si="5"/>
        <v>0</v>
      </c>
      <c r="AU36" s="229">
        <f t="shared" si="5"/>
        <v>37782.974999999999</v>
      </c>
      <c r="AV36" s="227">
        <f t="shared" si="5"/>
        <v>0</v>
      </c>
      <c r="AW36" s="287">
        <f t="shared" si="5"/>
        <v>0</v>
      </c>
      <c r="AX36" s="228">
        <f t="shared" si="5"/>
        <v>0</v>
      </c>
      <c r="AY36" s="229">
        <f t="shared" si="5"/>
        <v>25671.72</v>
      </c>
      <c r="AZ36" s="227">
        <f t="shared" si="5"/>
        <v>0</v>
      </c>
      <c r="BA36" s="287">
        <f t="shared" si="5"/>
        <v>0</v>
      </c>
      <c r="BB36" s="228">
        <f t="shared" si="5"/>
        <v>0</v>
      </c>
      <c r="BC36" s="227">
        <f t="shared" si="5"/>
        <v>0</v>
      </c>
      <c r="BD36" s="228">
        <f t="shared" si="5"/>
        <v>0</v>
      </c>
      <c r="BE36" s="229">
        <f t="shared" si="5"/>
        <v>75565.969999999987</v>
      </c>
      <c r="BF36" s="227">
        <f t="shared" si="5"/>
        <v>37782.980000000003</v>
      </c>
      <c r="BG36" s="228">
        <v>0</v>
      </c>
    </row>
    <row r="37" spans="1:59" s="218" customFormat="1" ht="14.4" x14ac:dyDescent="0.3">
      <c r="A37" s="210" t="s">
        <v>165</v>
      </c>
      <c r="B37" s="211">
        <v>176803.62</v>
      </c>
      <c r="C37" s="220"/>
      <c r="D37" s="339">
        <f>SUM(E37,I37,M37,R37,V37,Z37,AE37,AI37,AM37,AQ37,AU37,AY37)</f>
        <v>176803.63</v>
      </c>
      <c r="E37" s="214">
        <v>0</v>
      </c>
      <c r="F37" s="215">
        <v>0</v>
      </c>
      <c r="G37" s="286"/>
      <c r="H37" s="216">
        <v>0</v>
      </c>
      <c r="I37" s="217">
        <v>37782.974999999999</v>
      </c>
      <c r="J37" s="215">
        <v>0</v>
      </c>
      <c r="K37" s="286"/>
      <c r="L37" s="216">
        <v>0</v>
      </c>
      <c r="M37" s="308">
        <v>0</v>
      </c>
      <c r="N37" s="215">
        <v>0</v>
      </c>
      <c r="O37" s="286"/>
      <c r="P37" s="216">
        <v>0</v>
      </c>
      <c r="Q37" s="380">
        <v>-37782.974999999999</v>
      </c>
      <c r="R37" s="308">
        <v>0</v>
      </c>
      <c r="S37" s="215">
        <v>0</v>
      </c>
      <c r="T37" s="286"/>
      <c r="U37" s="216">
        <v>0</v>
      </c>
      <c r="V37" s="217">
        <v>37782.974999999999</v>
      </c>
      <c r="W37" s="215">
        <v>37782.980000000003</v>
      </c>
      <c r="X37" s="286"/>
      <c r="Y37" s="216">
        <v>0</v>
      </c>
      <c r="Z37" s="308">
        <v>0</v>
      </c>
      <c r="AA37" s="215">
        <v>0</v>
      </c>
      <c r="AB37" s="286"/>
      <c r="AC37" s="216">
        <v>37782.980000000003</v>
      </c>
      <c r="AD37" s="380">
        <v>0.01</v>
      </c>
      <c r="AE37" s="308">
        <v>0</v>
      </c>
      <c r="AF37" s="215">
        <v>0</v>
      </c>
      <c r="AG37" s="286"/>
      <c r="AH37" s="216">
        <v>0</v>
      </c>
      <c r="AI37" s="217">
        <v>37782.985000000001</v>
      </c>
      <c r="AJ37" s="215">
        <v>0</v>
      </c>
      <c r="AK37" s="286"/>
      <c r="AL37" s="216">
        <v>0</v>
      </c>
      <c r="AM37" s="308">
        <v>0</v>
      </c>
      <c r="AN37" s="215">
        <v>0</v>
      </c>
      <c r="AO37" s="286"/>
      <c r="AP37" s="216">
        <v>0</v>
      </c>
      <c r="AQ37" s="217">
        <v>0</v>
      </c>
      <c r="AR37" s="215">
        <v>0</v>
      </c>
      <c r="AS37" s="286"/>
      <c r="AT37" s="216">
        <v>0</v>
      </c>
      <c r="AU37" s="217">
        <v>37782.974999999999</v>
      </c>
      <c r="AV37" s="215">
        <v>0</v>
      </c>
      <c r="AW37" s="286"/>
      <c r="AX37" s="216">
        <v>0</v>
      </c>
      <c r="AY37" s="308">
        <v>25671.72</v>
      </c>
      <c r="AZ37" s="215">
        <v>0</v>
      </c>
      <c r="BA37" s="286"/>
      <c r="BB37" s="216">
        <v>0</v>
      </c>
      <c r="BC37" s="215">
        <v>0</v>
      </c>
      <c r="BD37" s="216">
        <v>0</v>
      </c>
      <c r="BE37" s="217">
        <f>SUM(E37+I37+M37+R37+V37+Z37+AE37+AI37)+Q37+AD37</f>
        <v>75565.969999999987</v>
      </c>
      <c r="BF37" s="217">
        <f>SUM(F37,J37,N37,S37,W37,AA37,AF37,AJ37,AN37,AR37,AV37,AZ37)</f>
        <v>37782.980000000003</v>
      </c>
      <c r="BG37" s="216">
        <v>0</v>
      </c>
    </row>
    <row r="38" spans="1:59" s="17" customFormat="1" ht="14.4" x14ac:dyDescent="0.3">
      <c r="A38" s="222" t="s">
        <v>134</v>
      </c>
      <c r="B38" s="223">
        <f>SUM(B39:B52)</f>
        <v>123579.09000000001</v>
      </c>
      <c r="C38" s="224">
        <f t="shared" ref="C38:BF38" si="8">SUM(C39:C52)</f>
        <v>689082.56</v>
      </c>
      <c r="D38" s="225">
        <f t="shared" si="8"/>
        <v>1322317.6366666667</v>
      </c>
      <c r="E38" s="226">
        <f t="shared" si="8"/>
        <v>9749.8308333333334</v>
      </c>
      <c r="F38" s="227">
        <f t="shared" si="8"/>
        <v>0</v>
      </c>
      <c r="G38" s="287">
        <f t="shared" si="8"/>
        <v>0</v>
      </c>
      <c r="H38" s="228">
        <f t="shared" si="8"/>
        <v>0</v>
      </c>
      <c r="I38" s="229">
        <f t="shared" si="8"/>
        <v>559434.4208333334</v>
      </c>
      <c r="J38" s="227">
        <f t="shared" si="8"/>
        <v>0</v>
      </c>
      <c r="K38" s="287">
        <f t="shared" si="8"/>
        <v>0</v>
      </c>
      <c r="L38" s="228">
        <f t="shared" si="8"/>
        <v>0</v>
      </c>
      <c r="M38" s="229">
        <f t="shared" si="8"/>
        <v>9749.8308333333334</v>
      </c>
      <c r="N38" s="227">
        <f t="shared" si="8"/>
        <v>0</v>
      </c>
      <c r="O38" s="287">
        <f t="shared" si="8"/>
        <v>0</v>
      </c>
      <c r="P38" s="228">
        <f t="shared" si="8"/>
        <v>0</v>
      </c>
      <c r="Q38" s="381">
        <f t="shared" si="8"/>
        <v>-578934.08250000002</v>
      </c>
      <c r="R38" s="229">
        <f t="shared" si="8"/>
        <v>0</v>
      </c>
      <c r="S38" s="227">
        <f t="shared" si="8"/>
        <v>0</v>
      </c>
      <c r="T38" s="287">
        <f t="shared" si="8"/>
        <v>0</v>
      </c>
      <c r="U38" s="228">
        <f t="shared" si="8"/>
        <v>0</v>
      </c>
      <c r="V38" s="229">
        <f t="shared" si="8"/>
        <v>559434.4208333334</v>
      </c>
      <c r="W38" s="227">
        <f t="shared" si="8"/>
        <v>306084.59000000003</v>
      </c>
      <c r="X38" s="287">
        <f t="shared" si="8"/>
        <v>0</v>
      </c>
      <c r="Y38" s="228">
        <f t="shared" si="8"/>
        <v>0</v>
      </c>
      <c r="Z38" s="229">
        <f t="shared" si="8"/>
        <v>9749.8308333333334</v>
      </c>
      <c r="AA38" s="227">
        <f t="shared" si="8"/>
        <v>241860</v>
      </c>
      <c r="AB38" s="287">
        <f t="shared" si="8"/>
        <v>0</v>
      </c>
      <c r="AC38" s="228">
        <f t="shared" si="8"/>
        <v>0</v>
      </c>
      <c r="AD38" s="381">
        <f t="shared" ref="AD38" si="9">SUM(AD39:AD52)</f>
        <v>-21239.661666666667</v>
      </c>
      <c r="AE38" s="229">
        <f t="shared" si="8"/>
        <v>32149.830833333333</v>
      </c>
      <c r="AF38" s="227">
        <f t="shared" si="8"/>
        <v>4.21</v>
      </c>
      <c r="AG38" s="287">
        <f t="shared" si="8"/>
        <v>0</v>
      </c>
      <c r="AH38" s="228">
        <f t="shared" si="8"/>
        <v>547944.59000000008</v>
      </c>
      <c r="AI38" s="229">
        <f t="shared" si="8"/>
        <v>40028.60333333334</v>
      </c>
      <c r="AJ38" s="227">
        <f t="shared" si="8"/>
        <v>15755.58</v>
      </c>
      <c r="AK38" s="287">
        <f t="shared" si="8"/>
        <v>0</v>
      </c>
      <c r="AL38" s="228">
        <f t="shared" si="8"/>
        <v>0</v>
      </c>
      <c r="AM38" s="229">
        <f t="shared" si="8"/>
        <v>10981.830833333333</v>
      </c>
      <c r="AN38" s="227">
        <f t="shared" si="8"/>
        <v>0</v>
      </c>
      <c r="AO38" s="287">
        <f t="shared" si="8"/>
        <v>0</v>
      </c>
      <c r="AP38" s="228">
        <f t="shared" si="8"/>
        <v>0</v>
      </c>
      <c r="AQ38" s="229">
        <f t="shared" si="8"/>
        <v>9749.8308333333334</v>
      </c>
      <c r="AR38" s="227">
        <f t="shared" si="8"/>
        <v>0</v>
      </c>
      <c r="AS38" s="287">
        <f t="shared" si="8"/>
        <v>0</v>
      </c>
      <c r="AT38" s="228">
        <f t="shared" si="8"/>
        <v>0</v>
      </c>
      <c r="AU38" s="229">
        <f t="shared" si="8"/>
        <v>40028.60333333334</v>
      </c>
      <c r="AV38" s="227">
        <f t="shared" si="8"/>
        <v>0</v>
      </c>
      <c r="AW38" s="287">
        <f t="shared" si="8"/>
        <v>0</v>
      </c>
      <c r="AX38" s="228">
        <f t="shared" si="8"/>
        <v>0</v>
      </c>
      <c r="AY38" s="229">
        <f t="shared" si="8"/>
        <v>41260.60333333334</v>
      </c>
      <c r="AZ38" s="227">
        <f t="shared" si="8"/>
        <v>0</v>
      </c>
      <c r="BA38" s="287">
        <f t="shared" si="8"/>
        <v>0</v>
      </c>
      <c r="BB38" s="228">
        <f t="shared" si="8"/>
        <v>0</v>
      </c>
      <c r="BC38" s="227">
        <f t="shared" si="8"/>
        <v>0</v>
      </c>
      <c r="BD38" s="228">
        <f t="shared" si="8"/>
        <v>0</v>
      </c>
      <c r="BE38" s="229">
        <f t="shared" si="8"/>
        <v>620123.02416666667</v>
      </c>
      <c r="BF38" s="227">
        <f t="shared" si="8"/>
        <v>563704.38</v>
      </c>
      <c r="BG38" s="228">
        <v>0</v>
      </c>
    </row>
    <row r="39" spans="1:59" ht="14.4" x14ac:dyDescent="0.3">
      <c r="A39" s="221" t="s">
        <v>126</v>
      </c>
      <c r="B39" s="211">
        <v>29707.57</v>
      </c>
      <c r="C39" s="212">
        <v>134665.46</v>
      </c>
      <c r="D39" s="213">
        <f t="shared" ref="D39:D52" si="10">SUM(E39,I39,M39,R39,V39,Z39,AE39,AI39,AM39,AQ39,AU39,AY39)</f>
        <v>291611.59750000003</v>
      </c>
      <c r="E39" s="214">
        <v>0</v>
      </c>
      <c r="F39" s="215">
        <v>0</v>
      </c>
      <c r="G39" s="286"/>
      <c r="H39" s="216">
        <v>0</v>
      </c>
      <c r="I39" s="217">
        <v>134665.46</v>
      </c>
      <c r="J39" s="215">
        <v>0</v>
      </c>
      <c r="K39" s="286"/>
      <c r="L39" s="216">
        <v>0</v>
      </c>
      <c r="M39" s="217">
        <v>0</v>
      </c>
      <c r="N39" s="215">
        <v>0</v>
      </c>
      <c r="O39" s="286"/>
      <c r="P39" s="216">
        <v>0</v>
      </c>
      <c r="Q39" s="380">
        <v>-134665.46</v>
      </c>
      <c r="R39" s="217">
        <v>0</v>
      </c>
      <c r="S39" s="215">
        <v>0</v>
      </c>
      <c r="T39" s="286"/>
      <c r="U39" s="216">
        <v>0</v>
      </c>
      <c r="V39" s="217">
        <v>134665.46</v>
      </c>
      <c r="W39" s="215">
        <v>134665.46</v>
      </c>
      <c r="X39" s="286"/>
      <c r="Y39" s="216">
        <v>0</v>
      </c>
      <c r="Z39" s="217">
        <v>0</v>
      </c>
      <c r="AA39" s="215">
        <v>0</v>
      </c>
      <c r="AB39" s="286"/>
      <c r="AC39" s="216">
        <v>0</v>
      </c>
      <c r="AD39" s="380">
        <v>0</v>
      </c>
      <c r="AE39" s="217">
        <v>0</v>
      </c>
      <c r="AF39" s="215">
        <v>0</v>
      </c>
      <c r="AG39" s="286"/>
      <c r="AH39" s="216">
        <v>134665.46</v>
      </c>
      <c r="AI39" s="217">
        <v>7426.8924999999999</v>
      </c>
      <c r="AJ39" s="215">
        <v>0</v>
      </c>
      <c r="AK39" s="286"/>
      <c r="AL39" s="216">
        <v>0</v>
      </c>
      <c r="AM39" s="217">
        <v>0</v>
      </c>
      <c r="AN39" s="215">
        <v>0</v>
      </c>
      <c r="AO39" s="286"/>
      <c r="AP39" s="216">
        <v>0</v>
      </c>
      <c r="AQ39" s="217">
        <v>0</v>
      </c>
      <c r="AR39" s="215">
        <v>0</v>
      </c>
      <c r="AS39" s="286"/>
      <c r="AT39" s="216">
        <v>0</v>
      </c>
      <c r="AU39" s="217">
        <v>7426.8924999999999</v>
      </c>
      <c r="AV39" s="215">
        <v>0</v>
      </c>
      <c r="AW39" s="286"/>
      <c r="AX39" s="216">
        <v>0</v>
      </c>
      <c r="AY39" s="217">
        <v>7426.8924999999999</v>
      </c>
      <c r="AZ39" s="215">
        <v>0</v>
      </c>
      <c r="BA39" s="288"/>
      <c r="BB39" s="232">
        <v>0</v>
      </c>
      <c r="BC39" s="231">
        <v>0</v>
      </c>
      <c r="BD39" s="232">
        <v>0</v>
      </c>
      <c r="BE39" s="217">
        <f t="shared" ref="BE39:BE52" si="11">SUM(E39+I39+M39+R39+V39+Z39+AE39+AI39)+Q39+AD39</f>
        <v>142092.35250000001</v>
      </c>
      <c r="BF39" s="217">
        <f t="shared" ref="BF39:BF52" si="12">SUM(F39,J39,N39,S39,W39,AA39,AF39,AJ39,AN39,AR39,AV39,AZ39)</f>
        <v>134665.46</v>
      </c>
      <c r="BG39" s="232">
        <v>0</v>
      </c>
    </row>
    <row r="40" spans="1:59" ht="14.4" x14ac:dyDescent="0.3">
      <c r="A40" s="221" t="s">
        <v>133</v>
      </c>
      <c r="B40" s="211">
        <v>4410.7299999999996</v>
      </c>
      <c r="C40" s="212">
        <v>19994</v>
      </c>
      <c r="D40" s="213">
        <f t="shared" si="10"/>
        <v>43296.047500000008</v>
      </c>
      <c r="E40" s="214">
        <v>0</v>
      </c>
      <c r="F40" s="215">
        <v>0</v>
      </c>
      <c r="G40" s="286"/>
      <c r="H40" s="216">
        <v>0</v>
      </c>
      <c r="I40" s="217">
        <v>19994</v>
      </c>
      <c r="J40" s="215">
        <v>0</v>
      </c>
      <c r="K40" s="286"/>
      <c r="L40" s="216">
        <v>0</v>
      </c>
      <c r="M40" s="217">
        <v>0</v>
      </c>
      <c r="N40" s="215">
        <v>0</v>
      </c>
      <c r="O40" s="286"/>
      <c r="P40" s="216">
        <v>0</v>
      </c>
      <c r="Q40" s="380">
        <v>-19994</v>
      </c>
      <c r="R40" s="217">
        <v>0</v>
      </c>
      <c r="S40" s="215">
        <v>0</v>
      </c>
      <c r="T40" s="286"/>
      <c r="U40" s="216">
        <v>0</v>
      </c>
      <c r="V40" s="217">
        <v>19994</v>
      </c>
      <c r="W40" s="215">
        <v>19994</v>
      </c>
      <c r="X40" s="286"/>
      <c r="Y40" s="216">
        <v>0</v>
      </c>
      <c r="Z40" s="217">
        <v>0</v>
      </c>
      <c r="AA40" s="215">
        <v>0</v>
      </c>
      <c r="AB40" s="286"/>
      <c r="AC40" s="216">
        <v>0</v>
      </c>
      <c r="AD40" s="380">
        <v>0</v>
      </c>
      <c r="AE40" s="217">
        <v>0</v>
      </c>
      <c r="AF40" s="215">
        <v>0</v>
      </c>
      <c r="AG40" s="286"/>
      <c r="AH40" s="216">
        <v>19994</v>
      </c>
      <c r="AI40" s="217">
        <v>1102.6824999999999</v>
      </c>
      <c r="AJ40" s="215">
        <v>0</v>
      </c>
      <c r="AK40" s="286"/>
      <c r="AL40" s="216">
        <v>0</v>
      </c>
      <c r="AM40" s="217">
        <v>0</v>
      </c>
      <c r="AN40" s="215">
        <v>0</v>
      </c>
      <c r="AO40" s="286"/>
      <c r="AP40" s="216">
        <v>0</v>
      </c>
      <c r="AQ40" s="217">
        <v>0</v>
      </c>
      <c r="AR40" s="215">
        <v>0</v>
      </c>
      <c r="AS40" s="286"/>
      <c r="AT40" s="216">
        <v>0</v>
      </c>
      <c r="AU40" s="217">
        <v>1102.6824999999999</v>
      </c>
      <c r="AV40" s="215">
        <v>0</v>
      </c>
      <c r="AW40" s="286"/>
      <c r="AX40" s="216">
        <v>0</v>
      </c>
      <c r="AY40" s="217">
        <v>1102.6824999999999</v>
      </c>
      <c r="AZ40" s="215">
        <v>0</v>
      </c>
      <c r="BA40" s="288"/>
      <c r="BB40" s="232">
        <v>0</v>
      </c>
      <c r="BC40" s="231">
        <v>0</v>
      </c>
      <c r="BD40" s="232">
        <v>0</v>
      </c>
      <c r="BE40" s="217">
        <f t="shared" si="11"/>
        <v>21096.682500000003</v>
      </c>
      <c r="BF40" s="217">
        <f t="shared" si="12"/>
        <v>19994</v>
      </c>
      <c r="BG40" s="232">
        <v>0</v>
      </c>
    </row>
    <row r="41" spans="1:59" ht="14.4" x14ac:dyDescent="0.3">
      <c r="A41" s="221" t="s">
        <v>125</v>
      </c>
      <c r="B41" s="211">
        <v>5513.41</v>
      </c>
      <c r="C41" s="212">
        <v>24992.5</v>
      </c>
      <c r="D41" s="213">
        <f t="shared" si="10"/>
        <v>54120.057500000003</v>
      </c>
      <c r="E41" s="214">
        <v>0</v>
      </c>
      <c r="F41" s="215">
        <v>0</v>
      </c>
      <c r="G41" s="286"/>
      <c r="H41" s="216">
        <v>0</v>
      </c>
      <c r="I41" s="217">
        <v>24992.5</v>
      </c>
      <c r="J41" s="215">
        <v>0</v>
      </c>
      <c r="K41" s="286"/>
      <c r="L41" s="216">
        <v>0</v>
      </c>
      <c r="M41" s="217">
        <v>0</v>
      </c>
      <c r="N41" s="215">
        <v>0</v>
      </c>
      <c r="O41" s="286"/>
      <c r="P41" s="216">
        <v>0</v>
      </c>
      <c r="Q41" s="380">
        <v>-24992.5</v>
      </c>
      <c r="R41" s="217">
        <v>0</v>
      </c>
      <c r="S41" s="215">
        <v>0</v>
      </c>
      <c r="T41" s="286"/>
      <c r="U41" s="216">
        <v>0</v>
      </c>
      <c r="V41" s="217">
        <v>24992.5</v>
      </c>
      <c r="W41" s="215">
        <v>24992.5</v>
      </c>
      <c r="X41" s="286"/>
      <c r="Y41" s="216">
        <v>0</v>
      </c>
      <c r="Z41" s="217">
        <v>0</v>
      </c>
      <c r="AA41" s="215">
        <v>0</v>
      </c>
      <c r="AB41" s="286"/>
      <c r="AC41" s="216">
        <v>0</v>
      </c>
      <c r="AD41" s="380">
        <v>0</v>
      </c>
      <c r="AE41" s="217">
        <v>0</v>
      </c>
      <c r="AF41" s="215">
        <v>0</v>
      </c>
      <c r="AG41" s="286"/>
      <c r="AH41" s="216">
        <v>24992.5</v>
      </c>
      <c r="AI41" s="217">
        <v>1378.3525</v>
      </c>
      <c r="AJ41" s="215">
        <v>0</v>
      </c>
      <c r="AK41" s="286"/>
      <c r="AL41" s="216">
        <v>0</v>
      </c>
      <c r="AM41" s="217">
        <v>0</v>
      </c>
      <c r="AN41" s="215">
        <v>0</v>
      </c>
      <c r="AO41" s="286"/>
      <c r="AP41" s="216">
        <v>0</v>
      </c>
      <c r="AQ41" s="217">
        <v>0</v>
      </c>
      <c r="AR41" s="215">
        <v>0</v>
      </c>
      <c r="AS41" s="286"/>
      <c r="AT41" s="216">
        <v>0</v>
      </c>
      <c r="AU41" s="217">
        <v>1378.3525</v>
      </c>
      <c r="AV41" s="215">
        <v>0</v>
      </c>
      <c r="AW41" s="286"/>
      <c r="AX41" s="216">
        <v>0</v>
      </c>
      <c r="AY41" s="217">
        <v>1378.3525</v>
      </c>
      <c r="AZ41" s="215">
        <v>0</v>
      </c>
      <c r="BA41" s="288"/>
      <c r="BB41" s="232">
        <v>0</v>
      </c>
      <c r="BC41" s="231">
        <v>0</v>
      </c>
      <c r="BD41" s="232">
        <v>0</v>
      </c>
      <c r="BE41" s="217">
        <f t="shared" si="11"/>
        <v>26370.852500000001</v>
      </c>
      <c r="BF41" s="217">
        <f t="shared" si="12"/>
        <v>24992.5</v>
      </c>
      <c r="BG41" s="232">
        <v>0</v>
      </c>
    </row>
    <row r="42" spans="1:59" ht="14.4" x14ac:dyDescent="0.3">
      <c r="A42" s="221" t="s">
        <v>124</v>
      </c>
      <c r="B42" s="211">
        <v>2724.27</v>
      </c>
      <c r="C42" s="212">
        <v>12349.23</v>
      </c>
      <c r="D42" s="213">
        <f t="shared" si="10"/>
        <v>26741.662500000002</v>
      </c>
      <c r="E42" s="214">
        <v>0</v>
      </c>
      <c r="F42" s="215">
        <v>0</v>
      </c>
      <c r="G42" s="286"/>
      <c r="H42" s="216">
        <v>0</v>
      </c>
      <c r="I42" s="217">
        <v>12349.23</v>
      </c>
      <c r="J42" s="215">
        <v>0</v>
      </c>
      <c r="K42" s="286"/>
      <c r="L42" s="216">
        <v>0</v>
      </c>
      <c r="M42" s="217">
        <v>0</v>
      </c>
      <c r="N42" s="215">
        <v>0</v>
      </c>
      <c r="O42" s="286"/>
      <c r="P42" s="216">
        <v>0</v>
      </c>
      <c r="Q42" s="380">
        <v>-12349.23</v>
      </c>
      <c r="R42" s="217">
        <v>0</v>
      </c>
      <c r="S42" s="215">
        <v>0</v>
      </c>
      <c r="T42" s="286"/>
      <c r="U42" s="216">
        <v>0</v>
      </c>
      <c r="V42" s="217">
        <v>12349.23</v>
      </c>
      <c r="W42" s="215">
        <v>12349.23</v>
      </c>
      <c r="X42" s="286"/>
      <c r="Y42" s="216">
        <v>0</v>
      </c>
      <c r="Z42" s="217">
        <v>0</v>
      </c>
      <c r="AA42" s="215">
        <v>0</v>
      </c>
      <c r="AB42" s="286"/>
      <c r="AC42" s="216">
        <v>0</v>
      </c>
      <c r="AD42" s="380">
        <v>0</v>
      </c>
      <c r="AE42" s="217">
        <v>0</v>
      </c>
      <c r="AF42" s="215">
        <v>0</v>
      </c>
      <c r="AG42" s="286"/>
      <c r="AH42" s="216">
        <v>12349.23</v>
      </c>
      <c r="AI42" s="217">
        <v>681.0675</v>
      </c>
      <c r="AJ42" s="215">
        <v>0</v>
      </c>
      <c r="AK42" s="286"/>
      <c r="AL42" s="216">
        <v>0</v>
      </c>
      <c r="AM42" s="217">
        <v>0</v>
      </c>
      <c r="AN42" s="215">
        <v>0</v>
      </c>
      <c r="AO42" s="286"/>
      <c r="AP42" s="216">
        <v>0</v>
      </c>
      <c r="AQ42" s="217">
        <v>0</v>
      </c>
      <c r="AR42" s="215">
        <v>0</v>
      </c>
      <c r="AS42" s="286"/>
      <c r="AT42" s="216">
        <v>0</v>
      </c>
      <c r="AU42" s="217">
        <v>681.0675</v>
      </c>
      <c r="AV42" s="215">
        <v>0</v>
      </c>
      <c r="AW42" s="286"/>
      <c r="AX42" s="216">
        <v>0</v>
      </c>
      <c r="AY42" s="217">
        <v>681.0675</v>
      </c>
      <c r="AZ42" s="215">
        <v>0</v>
      </c>
      <c r="BA42" s="288"/>
      <c r="BB42" s="232">
        <v>0</v>
      </c>
      <c r="BC42" s="231">
        <v>0</v>
      </c>
      <c r="BD42" s="232">
        <v>0</v>
      </c>
      <c r="BE42" s="217">
        <f t="shared" si="11"/>
        <v>13030.297500000001</v>
      </c>
      <c r="BF42" s="217">
        <f t="shared" si="12"/>
        <v>12349.23</v>
      </c>
      <c r="BG42" s="232">
        <v>0</v>
      </c>
    </row>
    <row r="43" spans="1:59" ht="14.4" x14ac:dyDescent="0.3">
      <c r="A43" s="221" t="s">
        <v>123</v>
      </c>
      <c r="B43" s="211">
        <v>4151.28</v>
      </c>
      <c r="C43" s="212">
        <v>18817.88</v>
      </c>
      <c r="D43" s="213">
        <f t="shared" si="10"/>
        <v>40749.22</v>
      </c>
      <c r="E43" s="214">
        <v>0</v>
      </c>
      <c r="F43" s="215">
        <v>0</v>
      </c>
      <c r="G43" s="286"/>
      <c r="H43" s="216">
        <v>0</v>
      </c>
      <c r="I43" s="217">
        <v>18817.88</v>
      </c>
      <c r="J43" s="215">
        <v>0</v>
      </c>
      <c r="K43" s="286"/>
      <c r="L43" s="216">
        <v>0</v>
      </c>
      <c r="M43" s="217">
        <v>0</v>
      </c>
      <c r="N43" s="215">
        <v>0</v>
      </c>
      <c r="O43" s="286"/>
      <c r="P43" s="216">
        <v>0</v>
      </c>
      <c r="Q43" s="380">
        <v>-18817.88</v>
      </c>
      <c r="R43" s="217">
        <v>0</v>
      </c>
      <c r="S43" s="215">
        <v>0</v>
      </c>
      <c r="T43" s="286"/>
      <c r="U43" s="216">
        <v>0</v>
      </c>
      <c r="V43" s="217">
        <v>18817.88</v>
      </c>
      <c r="W43" s="215">
        <v>18817.88</v>
      </c>
      <c r="X43" s="286"/>
      <c r="Y43" s="216">
        <v>0</v>
      </c>
      <c r="Z43" s="217">
        <v>0</v>
      </c>
      <c r="AA43" s="215">
        <v>0</v>
      </c>
      <c r="AB43" s="286"/>
      <c r="AC43" s="216">
        <v>0</v>
      </c>
      <c r="AD43" s="380">
        <v>0</v>
      </c>
      <c r="AE43" s="217">
        <v>0</v>
      </c>
      <c r="AF43" s="215">
        <v>0</v>
      </c>
      <c r="AG43" s="286"/>
      <c r="AH43" s="216">
        <v>18817.88</v>
      </c>
      <c r="AI43" s="217">
        <v>1037.82</v>
      </c>
      <c r="AJ43" s="215">
        <v>0</v>
      </c>
      <c r="AK43" s="286"/>
      <c r="AL43" s="216">
        <v>0</v>
      </c>
      <c r="AM43" s="217">
        <v>0</v>
      </c>
      <c r="AN43" s="215">
        <v>0</v>
      </c>
      <c r="AO43" s="286"/>
      <c r="AP43" s="216">
        <v>0</v>
      </c>
      <c r="AQ43" s="217">
        <v>0</v>
      </c>
      <c r="AR43" s="215">
        <v>0</v>
      </c>
      <c r="AS43" s="286"/>
      <c r="AT43" s="216">
        <v>0</v>
      </c>
      <c r="AU43" s="217">
        <v>1037.82</v>
      </c>
      <c r="AV43" s="215">
        <v>0</v>
      </c>
      <c r="AW43" s="286"/>
      <c r="AX43" s="216">
        <v>0</v>
      </c>
      <c r="AY43" s="217">
        <v>1037.82</v>
      </c>
      <c r="AZ43" s="215">
        <v>0</v>
      </c>
      <c r="BA43" s="288"/>
      <c r="BB43" s="232">
        <v>0</v>
      </c>
      <c r="BC43" s="231">
        <v>0</v>
      </c>
      <c r="BD43" s="232">
        <v>0</v>
      </c>
      <c r="BE43" s="217">
        <f t="shared" si="11"/>
        <v>19855.7</v>
      </c>
      <c r="BF43" s="217">
        <f t="shared" si="12"/>
        <v>18817.88</v>
      </c>
      <c r="BG43" s="232">
        <v>0</v>
      </c>
    </row>
    <row r="44" spans="1:59" ht="14.4" x14ac:dyDescent="0.3">
      <c r="A44" s="221" t="s">
        <v>127</v>
      </c>
      <c r="B44" s="211">
        <v>3891.82</v>
      </c>
      <c r="C44" s="212">
        <v>17641.759999999998</v>
      </c>
      <c r="D44" s="213">
        <f t="shared" si="10"/>
        <v>38202.385000000002</v>
      </c>
      <c r="E44" s="214">
        <v>0</v>
      </c>
      <c r="F44" s="215">
        <v>0</v>
      </c>
      <c r="G44" s="286"/>
      <c r="H44" s="216">
        <v>0</v>
      </c>
      <c r="I44" s="217">
        <v>17641.759999999998</v>
      </c>
      <c r="J44" s="215">
        <v>0</v>
      </c>
      <c r="K44" s="286"/>
      <c r="L44" s="216">
        <v>0</v>
      </c>
      <c r="M44" s="217">
        <v>0</v>
      </c>
      <c r="N44" s="215">
        <v>0</v>
      </c>
      <c r="O44" s="286"/>
      <c r="P44" s="216">
        <v>0</v>
      </c>
      <c r="Q44" s="380">
        <v>-17641.759999999998</v>
      </c>
      <c r="R44" s="217">
        <v>0</v>
      </c>
      <c r="S44" s="215">
        <v>0</v>
      </c>
      <c r="T44" s="286"/>
      <c r="U44" s="216">
        <v>0</v>
      </c>
      <c r="V44" s="217">
        <v>17641.759999999998</v>
      </c>
      <c r="W44" s="215">
        <v>17641.759999999998</v>
      </c>
      <c r="X44" s="286"/>
      <c r="Y44" s="216">
        <v>0</v>
      </c>
      <c r="Z44" s="217">
        <v>0</v>
      </c>
      <c r="AA44" s="215">
        <v>0</v>
      </c>
      <c r="AB44" s="286"/>
      <c r="AC44" s="216">
        <v>0</v>
      </c>
      <c r="AD44" s="380">
        <v>0</v>
      </c>
      <c r="AE44" s="217">
        <v>0</v>
      </c>
      <c r="AF44" s="215">
        <v>0</v>
      </c>
      <c r="AG44" s="286"/>
      <c r="AH44" s="216">
        <v>17641.759999999998</v>
      </c>
      <c r="AI44" s="217">
        <v>972.95500000000004</v>
      </c>
      <c r="AJ44" s="215">
        <v>0</v>
      </c>
      <c r="AK44" s="286"/>
      <c r="AL44" s="216">
        <v>0</v>
      </c>
      <c r="AM44" s="217">
        <v>0</v>
      </c>
      <c r="AN44" s="215">
        <v>0</v>
      </c>
      <c r="AO44" s="286"/>
      <c r="AP44" s="216">
        <v>0</v>
      </c>
      <c r="AQ44" s="217">
        <v>0</v>
      </c>
      <c r="AR44" s="215">
        <v>0</v>
      </c>
      <c r="AS44" s="286"/>
      <c r="AT44" s="216">
        <v>0</v>
      </c>
      <c r="AU44" s="217">
        <v>972.95500000000004</v>
      </c>
      <c r="AV44" s="215">
        <v>0</v>
      </c>
      <c r="AW44" s="286"/>
      <c r="AX44" s="216">
        <v>0</v>
      </c>
      <c r="AY44" s="217">
        <v>972.95500000000004</v>
      </c>
      <c r="AZ44" s="215">
        <v>0</v>
      </c>
      <c r="BA44" s="288"/>
      <c r="BB44" s="232">
        <v>0</v>
      </c>
      <c r="BC44" s="231">
        <v>0</v>
      </c>
      <c r="BD44" s="232">
        <v>0</v>
      </c>
      <c r="BE44" s="217">
        <f t="shared" si="11"/>
        <v>18614.715</v>
      </c>
      <c r="BF44" s="217">
        <f t="shared" si="12"/>
        <v>17641.759999999998</v>
      </c>
      <c r="BG44" s="232">
        <v>0</v>
      </c>
    </row>
    <row r="45" spans="1:59" ht="14.4" x14ac:dyDescent="0.3">
      <c r="A45" s="221" t="s">
        <v>130</v>
      </c>
      <c r="B45" s="211">
        <v>5513.41</v>
      </c>
      <c r="C45" s="212">
        <v>24992.5</v>
      </c>
      <c r="D45" s="213">
        <f t="shared" si="10"/>
        <v>54120.057500000003</v>
      </c>
      <c r="E45" s="214">
        <v>0</v>
      </c>
      <c r="F45" s="215">
        <v>0</v>
      </c>
      <c r="G45" s="286"/>
      <c r="H45" s="216">
        <v>0</v>
      </c>
      <c r="I45" s="217">
        <v>24992.5</v>
      </c>
      <c r="J45" s="215">
        <v>0</v>
      </c>
      <c r="K45" s="286"/>
      <c r="L45" s="216">
        <v>0</v>
      </c>
      <c r="M45" s="217">
        <v>0</v>
      </c>
      <c r="N45" s="215">
        <v>0</v>
      </c>
      <c r="O45" s="286"/>
      <c r="P45" s="216">
        <v>0</v>
      </c>
      <c r="Q45" s="380">
        <v>-24992.5</v>
      </c>
      <c r="R45" s="217">
        <v>0</v>
      </c>
      <c r="S45" s="215">
        <v>0</v>
      </c>
      <c r="T45" s="286"/>
      <c r="U45" s="216">
        <v>0</v>
      </c>
      <c r="V45" s="217">
        <v>24992.5</v>
      </c>
      <c r="W45" s="215">
        <v>24992.5</v>
      </c>
      <c r="X45" s="286"/>
      <c r="Y45" s="216">
        <v>0</v>
      </c>
      <c r="Z45" s="217">
        <v>0</v>
      </c>
      <c r="AA45" s="215">
        <v>0</v>
      </c>
      <c r="AB45" s="286"/>
      <c r="AC45" s="216">
        <v>0</v>
      </c>
      <c r="AD45" s="380">
        <v>0</v>
      </c>
      <c r="AE45" s="217">
        <v>0</v>
      </c>
      <c r="AF45" s="215">
        <v>0</v>
      </c>
      <c r="AG45" s="286"/>
      <c r="AH45" s="216">
        <v>24992.5</v>
      </c>
      <c r="AI45" s="217">
        <v>1378.3525</v>
      </c>
      <c r="AJ45" s="215">
        <v>0</v>
      </c>
      <c r="AK45" s="286"/>
      <c r="AL45" s="216">
        <v>0</v>
      </c>
      <c r="AM45" s="217">
        <v>0</v>
      </c>
      <c r="AN45" s="215">
        <v>0</v>
      </c>
      <c r="AO45" s="286"/>
      <c r="AP45" s="216">
        <v>0</v>
      </c>
      <c r="AQ45" s="217">
        <v>0</v>
      </c>
      <c r="AR45" s="215">
        <v>0</v>
      </c>
      <c r="AS45" s="286"/>
      <c r="AT45" s="216">
        <v>0</v>
      </c>
      <c r="AU45" s="217">
        <v>1378.3525</v>
      </c>
      <c r="AV45" s="215">
        <v>0</v>
      </c>
      <c r="AW45" s="286"/>
      <c r="AX45" s="216">
        <v>0</v>
      </c>
      <c r="AY45" s="217">
        <v>1378.3525</v>
      </c>
      <c r="AZ45" s="215">
        <v>0</v>
      </c>
      <c r="BA45" s="288"/>
      <c r="BB45" s="232">
        <v>0</v>
      </c>
      <c r="BC45" s="231">
        <v>0</v>
      </c>
      <c r="BD45" s="232">
        <v>0</v>
      </c>
      <c r="BE45" s="217">
        <f t="shared" si="11"/>
        <v>26370.852500000001</v>
      </c>
      <c r="BF45" s="217">
        <f t="shared" si="12"/>
        <v>24992.5</v>
      </c>
      <c r="BG45" s="232">
        <v>0</v>
      </c>
    </row>
    <row r="46" spans="1:59" ht="14.4" x14ac:dyDescent="0.3">
      <c r="A46" s="221" t="s">
        <v>132</v>
      </c>
      <c r="B46" s="211">
        <v>5513.41</v>
      </c>
      <c r="C46" s="212">
        <v>24992.5</v>
      </c>
      <c r="D46" s="213">
        <f t="shared" si="10"/>
        <v>54120.057500000003</v>
      </c>
      <c r="E46" s="214">
        <v>0</v>
      </c>
      <c r="F46" s="215">
        <v>0</v>
      </c>
      <c r="G46" s="286"/>
      <c r="H46" s="216">
        <v>0</v>
      </c>
      <c r="I46" s="217">
        <v>24992.5</v>
      </c>
      <c r="J46" s="215">
        <v>0</v>
      </c>
      <c r="K46" s="286"/>
      <c r="L46" s="216">
        <v>0</v>
      </c>
      <c r="M46" s="217">
        <v>0</v>
      </c>
      <c r="N46" s="215">
        <v>0</v>
      </c>
      <c r="O46" s="286"/>
      <c r="P46" s="216">
        <v>0</v>
      </c>
      <c r="Q46" s="380">
        <v>-24992.5</v>
      </c>
      <c r="R46" s="217">
        <v>0</v>
      </c>
      <c r="S46" s="215">
        <v>0</v>
      </c>
      <c r="T46" s="286"/>
      <c r="U46" s="216">
        <v>0</v>
      </c>
      <c r="V46" s="217">
        <v>24992.5</v>
      </c>
      <c r="W46" s="215">
        <v>24992.5</v>
      </c>
      <c r="X46" s="286"/>
      <c r="Y46" s="216">
        <v>0</v>
      </c>
      <c r="Z46" s="217">
        <v>0</v>
      </c>
      <c r="AA46" s="215">
        <v>0</v>
      </c>
      <c r="AB46" s="286"/>
      <c r="AC46" s="216">
        <v>0</v>
      </c>
      <c r="AD46" s="380">
        <v>0</v>
      </c>
      <c r="AE46" s="217">
        <v>0</v>
      </c>
      <c r="AF46" s="215">
        <v>0</v>
      </c>
      <c r="AG46" s="286"/>
      <c r="AH46" s="216">
        <v>24992.5</v>
      </c>
      <c r="AI46" s="217">
        <v>1378.3525</v>
      </c>
      <c r="AJ46" s="215">
        <v>0</v>
      </c>
      <c r="AK46" s="286"/>
      <c r="AL46" s="216">
        <v>0</v>
      </c>
      <c r="AM46" s="217">
        <v>0</v>
      </c>
      <c r="AN46" s="215">
        <v>0</v>
      </c>
      <c r="AO46" s="286"/>
      <c r="AP46" s="216">
        <v>0</v>
      </c>
      <c r="AQ46" s="217">
        <v>0</v>
      </c>
      <c r="AR46" s="215">
        <v>0</v>
      </c>
      <c r="AS46" s="286"/>
      <c r="AT46" s="216">
        <v>0</v>
      </c>
      <c r="AU46" s="217">
        <v>1378.3525</v>
      </c>
      <c r="AV46" s="215">
        <v>0</v>
      </c>
      <c r="AW46" s="286"/>
      <c r="AX46" s="216">
        <v>0</v>
      </c>
      <c r="AY46" s="217">
        <v>1378.3525</v>
      </c>
      <c r="AZ46" s="215">
        <v>0</v>
      </c>
      <c r="BA46" s="288"/>
      <c r="BB46" s="232">
        <v>0</v>
      </c>
      <c r="BC46" s="231">
        <v>0</v>
      </c>
      <c r="BD46" s="232">
        <v>0</v>
      </c>
      <c r="BE46" s="217">
        <f t="shared" si="11"/>
        <v>26370.852500000001</v>
      </c>
      <c r="BF46" s="217">
        <f t="shared" si="12"/>
        <v>24992.5</v>
      </c>
      <c r="BG46" s="232">
        <v>0</v>
      </c>
    </row>
    <row r="47" spans="1:59" ht="14.4" x14ac:dyDescent="0.3">
      <c r="A47" s="221" t="s">
        <v>131</v>
      </c>
      <c r="B47" s="211">
        <v>6097.19</v>
      </c>
      <c r="C47" s="212">
        <v>27638.76</v>
      </c>
      <c r="D47" s="213">
        <f t="shared" si="10"/>
        <v>59850.412499999999</v>
      </c>
      <c r="E47" s="214">
        <v>0</v>
      </c>
      <c r="F47" s="215">
        <v>0</v>
      </c>
      <c r="G47" s="286"/>
      <c r="H47" s="216">
        <v>0</v>
      </c>
      <c r="I47" s="217">
        <v>27638.76</v>
      </c>
      <c r="J47" s="215">
        <v>0</v>
      </c>
      <c r="K47" s="286"/>
      <c r="L47" s="216">
        <v>0</v>
      </c>
      <c r="M47" s="217">
        <v>0</v>
      </c>
      <c r="N47" s="215">
        <v>0</v>
      </c>
      <c r="O47" s="286"/>
      <c r="P47" s="216">
        <v>0</v>
      </c>
      <c r="Q47" s="380">
        <v>-27638.76</v>
      </c>
      <c r="R47" s="217">
        <v>0</v>
      </c>
      <c r="S47" s="215">
        <v>0</v>
      </c>
      <c r="T47" s="286"/>
      <c r="U47" s="216">
        <v>0</v>
      </c>
      <c r="V47" s="217">
        <v>27638.76</v>
      </c>
      <c r="W47" s="215">
        <v>27638.76</v>
      </c>
      <c r="X47" s="286"/>
      <c r="Y47" s="216">
        <v>0</v>
      </c>
      <c r="Z47" s="217">
        <v>0</v>
      </c>
      <c r="AA47" s="215">
        <v>0</v>
      </c>
      <c r="AB47" s="286"/>
      <c r="AC47" s="216">
        <v>0</v>
      </c>
      <c r="AD47" s="380">
        <v>0</v>
      </c>
      <c r="AE47" s="217">
        <v>0</v>
      </c>
      <c r="AF47" s="215">
        <v>0</v>
      </c>
      <c r="AG47" s="286"/>
      <c r="AH47" s="216">
        <v>27638.76</v>
      </c>
      <c r="AI47" s="217">
        <v>1524.2974999999999</v>
      </c>
      <c r="AJ47" s="215">
        <v>0</v>
      </c>
      <c r="AK47" s="286"/>
      <c r="AL47" s="216">
        <v>0</v>
      </c>
      <c r="AM47" s="217">
        <v>0</v>
      </c>
      <c r="AN47" s="215">
        <v>0</v>
      </c>
      <c r="AO47" s="286"/>
      <c r="AP47" s="216">
        <v>0</v>
      </c>
      <c r="AQ47" s="217">
        <v>0</v>
      </c>
      <c r="AR47" s="215">
        <v>0</v>
      </c>
      <c r="AS47" s="286"/>
      <c r="AT47" s="216">
        <v>0</v>
      </c>
      <c r="AU47" s="217">
        <v>1524.2974999999999</v>
      </c>
      <c r="AV47" s="215">
        <v>0</v>
      </c>
      <c r="AW47" s="286"/>
      <c r="AX47" s="216">
        <v>0</v>
      </c>
      <c r="AY47" s="217">
        <v>1524.2974999999999</v>
      </c>
      <c r="AZ47" s="215">
        <v>0</v>
      </c>
      <c r="BA47" s="288"/>
      <c r="BB47" s="232">
        <v>0</v>
      </c>
      <c r="BC47" s="231">
        <v>0</v>
      </c>
      <c r="BD47" s="232">
        <v>0</v>
      </c>
      <c r="BE47" s="217">
        <f t="shared" si="11"/>
        <v>29163.057499999999</v>
      </c>
      <c r="BF47" s="217">
        <f t="shared" si="12"/>
        <v>27638.76</v>
      </c>
      <c r="BG47" s="232">
        <v>0</v>
      </c>
    </row>
    <row r="48" spans="1:59" ht="14.4" x14ac:dyDescent="0.3">
      <c r="A48" s="292" t="s">
        <v>161</v>
      </c>
      <c r="B48" s="342">
        <v>44660</v>
      </c>
      <c r="C48" s="343">
        <v>203000</v>
      </c>
      <c r="D48" s="213">
        <f t="shared" si="10"/>
        <v>439495</v>
      </c>
      <c r="E48" s="344">
        <v>0</v>
      </c>
      <c r="F48" s="345">
        <v>0</v>
      </c>
      <c r="G48" s="346"/>
      <c r="H48" s="347">
        <v>0</v>
      </c>
      <c r="I48" s="348">
        <v>203000</v>
      </c>
      <c r="J48" s="345">
        <v>0</v>
      </c>
      <c r="K48" s="346"/>
      <c r="L48" s="347">
        <v>0</v>
      </c>
      <c r="M48" s="348">
        <v>0</v>
      </c>
      <c r="N48" s="345">
        <v>0</v>
      </c>
      <c r="O48" s="346"/>
      <c r="P48" s="347">
        <v>0</v>
      </c>
      <c r="Q48" s="380">
        <v>-203000</v>
      </c>
      <c r="R48" s="348">
        <v>0</v>
      </c>
      <c r="S48" s="345">
        <v>0</v>
      </c>
      <c r="T48" s="346"/>
      <c r="U48" s="347">
        <v>0</v>
      </c>
      <c r="V48" s="348">
        <v>203000</v>
      </c>
      <c r="W48" s="345">
        <v>0</v>
      </c>
      <c r="X48" s="346"/>
      <c r="Y48" s="347">
        <v>0</v>
      </c>
      <c r="Z48" s="348">
        <v>0</v>
      </c>
      <c r="AA48" s="345">
        <v>201550</v>
      </c>
      <c r="AB48" s="346"/>
      <c r="AC48" s="347">
        <v>0</v>
      </c>
      <c r="AD48" s="380">
        <v>-1450</v>
      </c>
      <c r="AE48" s="348">
        <v>0</v>
      </c>
      <c r="AF48" s="345">
        <v>0</v>
      </c>
      <c r="AG48" s="346"/>
      <c r="AH48" s="347">
        <v>201550</v>
      </c>
      <c r="AI48" s="348">
        <v>11165</v>
      </c>
      <c r="AJ48" s="345">
        <v>11085.25</v>
      </c>
      <c r="AK48" s="346"/>
      <c r="AL48" s="347">
        <v>0</v>
      </c>
      <c r="AM48" s="348">
        <v>0</v>
      </c>
      <c r="AN48" s="345">
        <v>0</v>
      </c>
      <c r="AO48" s="346"/>
      <c r="AP48" s="347">
        <v>0</v>
      </c>
      <c r="AQ48" s="348">
        <v>0</v>
      </c>
      <c r="AR48" s="345">
        <v>0</v>
      </c>
      <c r="AS48" s="346"/>
      <c r="AT48" s="347">
        <v>0</v>
      </c>
      <c r="AU48" s="348">
        <v>11165</v>
      </c>
      <c r="AV48" s="345">
        <v>0</v>
      </c>
      <c r="AW48" s="346"/>
      <c r="AX48" s="347">
        <v>0</v>
      </c>
      <c r="AY48" s="348">
        <v>11165</v>
      </c>
      <c r="AZ48" s="345">
        <v>0</v>
      </c>
      <c r="BA48" s="296"/>
      <c r="BB48" s="297">
        <v>0</v>
      </c>
      <c r="BC48" s="295">
        <v>0</v>
      </c>
      <c r="BD48" s="297">
        <v>0</v>
      </c>
      <c r="BE48" s="217">
        <f t="shared" si="11"/>
        <v>212715</v>
      </c>
      <c r="BF48" s="217">
        <f t="shared" si="12"/>
        <v>212635.25</v>
      </c>
      <c r="BG48" s="298">
        <v>0</v>
      </c>
    </row>
    <row r="49" spans="1:59" ht="14.4" x14ac:dyDescent="0.3">
      <c r="A49" s="292" t="s">
        <v>162</v>
      </c>
      <c r="B49" s="342">
        <v>8932</v>
      </c>
      <c r="C49" s="343">
        <v>40600</v>
      </c>
      <c r="D49" s="213">
        <f t="shared" si="10"/>
        <v>87899</v>
      </c>
      <c r="E49" s="344">
        <v>0</v>
      </c>
      <c r="F49" s="345">
        <v>0</v>
      </c>
      <c r="G49" s="346"/>
      <c r="H49" s="347">
        <v>0</v>
      </c>
      <c r="I49" s="348">
        <v>40600</v>
      </c>
      <c r="J49" s="345">
        <v>0</v>
      </c>
      <c r="K49" s="346"/>
      <c r="L49" s="347">
        <v>0</v>
      </c>
      <c r="M49" s="348">
        <v>0</v>
      </c>
      <c r="N49" s="345">
        <v>0</v>
      </c>
      <c r="O49" s="346"/>
      <c r="P49" s="347">
        <v>0</v>
      </c>
      <c r="Q49" s="380">
        <v>-40600</v>
      </c>
      <c r="R49" s="348">
        <v>0</v>
      </c>
      <c r="S49" s="345">
        <v>0</v>
      </c>
      <c r="T49" s="346"/>
      <c r="U49" s="347">
        <v>0</v>
      </c>
      <c r="V49" s="348">
        <v>40600</v>
      </c>
      <c r="W49" s="345">
        <v>0</v>
      </c>
      <c r="X49" s="346"/>
      <c r="Y49" s="347">
        <v>0</v>
      </c>
      <c r="Z49" s="348">
        <v>0</v>
      </c>
      <c r="AA49" s="345">
        <v>40310</v>
      </c>
      <c r="AB49" s="346"/>
      <c r="AC49" s="347">
        <v>0</v>
      </c>
      <c r="AD49" s="380">
        <v>-290</v>
      </c>
      <c r="AE49" s="348">
        <v>0</v>
      </c>
      <c r="AF49" s="345">
        <v>0</v>
      </c>
      <c r="AG49" s="346"/>
      <c r="AH49" s="347">
        <v>40310</v>
      </c>
      <c r="AI49" s="348">
        <v>2233</v>
      </c>
      <c r="AJ49" s="345">
        <v>2217.0500000000002</v>
      </c>
      <c r="AK49" s="346"/>
      <c r="AL49" s="347">
        <v>0</v>
      </c>
      <c r="AM49" s="348">
        <v>0</v>
      </c>
      <c r="AN49" s="345">
        <v>0</v>
      </c>
      <c r="AO49" s="346"/>
      <c r="AP49" s="347">
        <v>0</v>
      </c>
      <c r="AQ49" s="348">
        <v>0</v>
      </c>
      <c r="AR49" s="345">
        <v>0</v>
      </c>
      <c r="AS49" s="346"/>
      <c r="AT49" s="347">
        <v>0</v>
      </c>
      <c r="AU49" s="348">
        <v>2233</v>
      </c>
      <c r="AV49" s="345">
        <v>0</v>
      </c>
      <c r="AW49" s="346"/>
      <c r="AX49" s="347">
        <v>0</v>
      </c>
      <c r="AY49" s="348">
        <v>2233</v>
      </c>
      <c r="AZ49" s="345">
        <v>0</v>
      </c>
      <c r="BA49" s="296"/>
      <c r="BB49" s="297">
        <v>0</v>
      </c>
      <c r="BC49" s="295">
        <v>0</v>
      </c>
      <c r="BD49" s="297">
        <v>0</v>
      </c>
      <c r="BE49" s="217">
        <f t="shared" si="11"/>
        <v>42543</v>
      </c>
      <c r="BF49" s="217">
        <f t="shared" si="12"/>
        <v>42527.05</v>
      </c>
      <c r="BG49" s="298">
        <v>0</v>
      </c>
    </row>
    <row r="50" spans="1:59" ht="14.4" x14ac:dyDescent="0.3">
      <c r="A50" s="292" t="s">
        <v>207</v>
      </c>
      <c r="B50" s="342">
        <v>2464</v>
      </c>
      <c r="C50" s="343">
        <v>22400</v>
      </c>
      <c r="D50" s="213">
        <f t="shared" si="10"/>
        <v>24864</v>
      </c>
      <c r="E50" s="344">
        <v>0</v>
      </c>
      <c r="F50" s="345">
        <v>0</v>
      </c>
      <c r="G50" s="346"/>
      <c r="H50" s="347">
        <v>0</v>
      </c>
      <c r="I50" s="348">
        <v>0</v>
      </c>
      <c r="J50" s="345">
        <v>0</v>
      </c>
      <c r="K50" s="346"/>
      <c r="L50" s="347">
        <v>0</v>
      </c>
      <c r="M50" s="348">
        <v>0</v>
      </c>
      <c r="N50" s="345">
        <v>0</v>
      </c>
      <c r="O50" s="346"/>
      <c r="P50" s="347">
        <v>0</v>
      </c>
      <c r="Q50" s="380">
        <v>0</v>
      </c>
      <c r="R50" s="348">
        <v>0</v>
      </c>
      <c r="S50" s="345">
        <v>0</v>
      </c>
      <c r="T50" s="346"/>
      <c r="U50" s="347">
        <v>0</v>
      </c>
      <c r="V50" s="348">
        <v>0</v>
      </c>
      <c r="W50" s="345">
        <v>0</v>
      </c>
      <c r="X50" s="346"/>
      <c r="Y50" s="347">
        <v>0</v>
      </c>
      <c r="Z50" s="348">
        <v>0</v>
      </c>
      <c r="AA50" s="345">
        <v>0</v>
      </c>
      <c r="AB50" s="346"/>
      <c r="AC50" s="347">
        <v>0</v>
      </c>
      <c r="AD50" s="380">
        <v>0</v>
      </c>
      <c r="AE50" s="348">
        <v>22400</v>
      </c>
      <c r="AF50" s="345">
        <v>0</v>
      </c>
      <c r="AG50" s="346"/>
      <c r="AH50" s="347">
        <v>0</v>
      </c>
      <c r="AI50" s="348">
        <v>0</v>
      </c>
      <c r="AJ50" s="345">
        <v>0</v>
      </c>
      <c r="AK50" s="346"/>
      <c r="AL50" s="347">
        <v>0</v>
      </c>
      <c r="AM50" s="348">
        <v>1232</v>
      </c>
      <c r="AN50" s="345">
        <v>0</v>
      </c>
      <c r="AO50" s="346"/>
      <c r="AP50" s="347">
        <v>0</v>
      </c>
      <c r="AQ50" s="348">
        <v>0</v>
      </c>
      <c r="AR50" s="345">
        <v>0</v>
      </c>
      <c r="AS50" s="346"/>
      <c r="AT50" s="347">
        <v>0</v>
      </c>
      <c r="AU50" s="348">
        <v>0</v>
      </c>
      <c r="AV50" s="345">
        <v>0</v>
      </c>
      <c r="AW50" s="346"/>
      <c r="AX50" s="347">
        <v>0</v>
      </c>
      <c r="AY50" s="348">
        <v>1232</v>
      </c>
      <c r="AZ50" s="345">
        <v>0</v>
      </c>
      <c r="BA50" s="296"/>
      <c r="BB50" s="297">
        <v>0</v>
      </c>
      <c r="BC50" s="295">
        <v>0</v>
      </c>
      <c r="BD50" s="297">
        <v>0</v>
      </c>
      <c r="BE50" s="217">
        <f t="shared" si="11"/>
        <v>22400</v>
      </c>
      <c r="BF50" s="217"/>
      <c r="BG50" s="298"/>
    </row>
    <row r="51" spans="1:59" ht="14.4" x14ac:dyDescent="0.3">
      <c r="A51" s="292" t="s">
        <v>205</v>
      </c>
      <c r="B51" s="342">
        <v>0</v>
      </c>
      <c r="C51" s="343">
        <v>53218.69</v>
      </c>
      <c r="D51" s="213">
        <f t="shared" si="10"/>
        <v>48783.799166666664</v>
      </c>
      <c r="E51" s="344">
        <v>4434.8908333333338</v>
      </c>
      <c r="F51" s="345">
        <v>0</v>
      </c>
      <c r="G51" s="346"/>
      <c r="H51" s="347">
        <v>0</v>
      </c>
      <c r="I51" s="348">
        <v>4434.8908333333338</v>
      </c>
      <c r="J51" s="345">
        <v>0</v>
      </c>
      <c r="K51" s="346"/>
      <c r="L51" s="347">
        <v>0</v>
      </c>
      <c r="M51" s="348">
        <v>4434.8908333333338</v>
      </c>
      <c r="N51" s="345">
        <v>0</v>
      </c>
      <c r="O51" s="346"/>
      <c r="P51" s="347">
        <v>0</v>
      </c>
      <c r="Q51" s="380">
        <v>-13304.672500000001</v>
      </c>
      <c r="R51" s="348">
        <v>0</v>
      </c>
      <c r="S51" s="345">
        <v>0</v>
      </c>
      <c r="T51" s="346"/>
      <c r="U51" s="347">
        <v>0</v>
      </c>
      <c r="V51" s="348">
        <v>4434.8908333333338</v>
      </c>
      <c r="W51" s="345">
        <v>0</v>
      </c>
      <c r="X51" s="346"/>
      <c r="Y51" s="347">
        <v>0</v>
      </c>
      <c r="Z51" s="348">
        <v>4434.8908333333338</v>
      </c>
      <c r="AA51" s="345">
        <v>0</v>
      </c>
      <c r="AB51" s="346"/>
      <c r="AC51" s="347">
        <v>0</v>
      </c>
      <c r="AD51" s="380">
        <v>-8869.7816666666677</v>
      </c>
      <c r="AE51" s="348">
        <v>4434.8908333333338</v>
      </c>
      <c r="AF51" s="345">
        <v>4.21</v>
      </c>
      <c r="AG51" s="346"/>
      <c r="AH51" s="347">
        <v>0</v>
      </c>
      <c r="AI51" s="348">
        <v>4434.8908333333338</v>
      </c>
      <c r="AJ51" s="345">
        <v>2453.2800000000002</v>
      </c>
      <c r="AK51" s="346"/>
      <c r="AL51" s="347">
        <v>0</v>
      </c>
      <c r="AM51" s="348">
        <v>4434.8908333333338</v>
      </c>
      <c r="AN51" s="345">
        <v>0</v>
      </c>
      <c r="AO51" s="346"/>
      <c r="AP51" s="347">
        <v>0</v>
      </c>
      <c r="AQ51" s="348">
        <v>4434.8908333333338</v>
      </c>
      <c r="AR51" s="345">
        <v>0</v>
      </c>
      <c r="AS51" s="346"/>
      <c r="AT51" s="347">
        <v>0</v>
      </c>
      <c r="AU51" s="348">
        <v>4434.8908333333338</v>
      </c>
      <c r="AV51" s="345">
        <v>0</v>
      </c>
      <c r="AW51" s="346"/>
      <c r="AX51" s="347">
        <v>0</v>
      </c>
      <c r="AY51" s="348">
        <v>4434.8908333333338</v>
      </c>
      <c r="AZ51" s="345">
        <v>0</v>
      </c>
      <c r="BA51" s="296"/>
      <c r="BB51" s="297">
        <v>0</v>
      </c>
      <c r="BC51" s="295">
        <v>0</v>
      </c>
      <c r="BD51" s="297">
        <v>0</v>
      </c>
      <c r="BE51" s="217">
        <f t="shared" si="11"/>
        <v>8869.7816666666713</v>
      </c>
      <c r="BF51" s="217">
        <f t="shared" si="12"/>
        <v>2457.4900000000002</v>
      </c>
      <c r="BG51" s="298">
        <v>0</v>
      </c>
    </row>
    <row r="52" spans="1:59" ht="15" thickBot="1" x14ac:dyDescent="0.35">
      <c r="A52" s="292" t="s">
        <v>206</v>
      </c>
      <c r="B52" s="293">
        <v>0</v>
      </c>
      <c r="C52" s="294">
        <v>63779.28</v>
      </c>
      <c r="D52" s="213">
        <f t="shared" si="10"/>
        <v>58464.340000000004</v>
      </c>
      <c r="E52" s="344">
        <v>5314.94</v>
      </c>
      <c r="F52" s="345">
        <v>0</v>
      </c>
      <c r="G52" s="346"/>
      <c r="H52" s="347">
        <v>0</v>
      </c>
      <c r="I52" s="348">
        <v>5314.94</v>
      </c>
      <c r="J52" s="345">
        <v>0</v>
      </c>
      <c r="K52" s="346"/>
      <c r="L52" s="347">
        <v>0</v>
      </c>
      <c r="M52" s="348">
        <v>5314.94</v>
      </c>
      <c r="N52" s="345">
        <v>0</v>
      </c>
      <c r="O52" s="346"/>
      <c r="P52" s="347">
        <v>0</v>
      </c>
      <c r="Q52" s="380">
        <v>-15944.82</v>
      </c>
      <c r="R52" s="348">
        <v>0</v>
      </c>
      <c r="S52" s="345">
        <v>0</v>
      </c>
      <c r="T52" s="346"/>
      <c r="U52" s="347">
        <v>0</v>
      </c>
      <c r="V52" s="348">
        <v>5314.94</v>
      </c>
      <c r="W52" s="345">
        <v>0</v>
      </c>
      <c r="X52" s="346"/>
      <c r="Y52" s="347">
        <v>0</v>
      </c>
      <c r="Z52" s="348">
        <v>5314.94</v>
      </c>
      <c r="AA52" s="345">
        <v>0</v>
      </c>
      <c r="AB52" s="346"/>
      <c r="AC52" s="347">
        <v>0</v>
      </c>
      <c r="AD52" s="380">
        <v>-10629.88</v>
      </c>
      <c r="AE52" s="348">
        <v>5314.94</v>
      </c>
      <c r="AF52" s="345">
        <v>0</v>
      </c>
      <c r="AG52" s="346"/>
      <c r="AH52" s="347">
        <v>0</v>
      </c>
      <c r="AI52" s="348">
        <v>5314.94</v>
      </c>
      <c r="AJ52" s="345">
        <v>0</v>
      </c>
      <c r="AK52" s="346"/>
      <c r="AL52" s="347">
        <v>0</v>
      </c>
      <c r="AM52" s="348">
        <v>5314.94</v>
      </c>
      <c r="AN52" s="345">
        <v>0</v>
      </c>
      <c r="AO52" s="346"/>
      <c r="AP52" s="347">
        <v>0</v>
      </c>
      <c r="AQ52" s="348">
        <v>5314.94</v>
      </c>
      <c r="AR52" s="345">
        <v>0</v>
      </c>
      <c r="AS52" s="346"/>
      <c r="AT52" s="347">
        <v>0</v>
      </c>
      <c r="AU52" s="348">
        <v>5314.94</v>
      </c>
      <c r="AV52" s="345">
        <v>0</v>
      </c>
      <c r="AW52" s="346"/>
      <c r="AX52" s="347">
        <v>0</v>
      </c>
      <c r="AY52" s="348">
        <v>5314.94</v>
      </c>
      <c r="AZ52" s="345">
        <v>0</v>
      </c>
      <c r="BA52" s="296"/>
      <c r="BB52" s="297">
        <v>0</v>
      </c>
      <c r="BC52" s="295">
        <v>0</v>
      </c>
      <c r="BD52" s="297">
        <v>0</v>
      </c>
      <c r="BE52" s="217">
        <f t="shared" si="11"/>
        <v>10629.879999999996</v>
      </c>
      <c r="BF52" s="217">
        <f t="shared" si="12"/>
        <v>0</v>
      </c>
      <c r="BG52" s="298">
        <v>0</v>
      </c>
    </row>
    <row r="53" spans="1:59" ht="15" thickTop="1" thickBot="1" x14ac:dyDescent="0.3">
      <c r="A53" s="234" t="s">
        <v>100</v>
      </c>
      <c r="B53" s="235">
        <f>SUM(B11,B36,B38)</f>
        <v>1588030.1199999999</v>
      </c>
      <c r="C53" s="236">
        <f t="shared" ref="C53:BG53" si="13">SUM(C11,C36,C38)</f>
        <v>689082.56</v>
      </c>
      <c r="D53" s="237">
        <f t="shared" si="13"/>
        <v>2786768.7266666666</v>
      </c>
      <c r="E53" s="238">
        <f t="shared" si="13"/>
        <v>9749.8308333333334</v>
      </c>
      <c r="F53" s="239">
        <f t="shared" si="13"/>
        <v>0</v>
      </c>
      <c r="G53" s="289">
        <f t="shared" si="13"/>
        <v>0</v>
      </c>
      <c r="H53" s="240">
        <f t="shared" si="13"/>
        <v>0</v>
      </c>
      <c r="I53" s="241">
        <f t="shared" si="13"/>
        <v>597217.39583333337</v>
      </c>
      <c r="J53" s="239">
        <f t="shared" si="13"/>
        <v>0</v>
      </c>
      <c r="K53" s="289">
        <f t="shared" si="13"/>
        <v>0</v>
      </c>
      <c r="L53" s="240">
        <f t="shared" si="13"/>
        <v>0</v>
      </c>
      <c r="M53" s="241">
        <f t="shared" si="13"/>
        <v>9749.8308333333334</v>
      </c>
      <c r="N53" s="239">
        <f t="shared" si="13"/>
        <v>0</v>
      </c>
      <c r="O53" s="289">
        <f t="shared" si="13"/>
        <v>0</v>
      </c>
      <c r="P53" s="240">
        <f t="shared" si="13"/>
        <v>0</v>
      </c>
      <c r="Q53" s="382">
        <f t="shared" ref="Q53" si="14">Q11+Q36+Q38</f>
        <v>-616717.0575</v>
      </c>
      <c r="R53" s="241">
        <f t="shared" si="13"/>
        <v>321911.85249999998</v>
      </c>
      <c r="S53" s="239">
        <f t="shared" si="13"/>
        <v>321911.90249999997</v>
      </c>
      <c r="T53" s="289">
        <f t="shared" si="13"/>
        <v>0</v>
      </c>
      <c r="U53" s="240">
        <f t="shared" si="13"/>
        <v>0</v>
      </c>
      <c r="V53" s="241">
        <f t="shared" si="13"/>
        <v>597217.39583333337</v>
      </c>
      <c r="W53" s="239">
        <f t="shared" si="13"/>
        <v>343867.57</v>
      </c>
      <c r="X53" s="289">
        <f t="shared" si="13"/>
        <v>0</v>
      </c>
      <c r="Y53" s="240">
        <f t="shared" si="13"/>
        <v>0</v>
      </c>
      <c r="Z53" s="241">
        <f t="shared" si="13"/>
        <v>9749.8308333333334</v>
      </c>
      <c r="AA53" s="239">
        <f t="shared" si="13"/>
        <v>241860</v>
      </c>
      <c r="AB53" s="289">
        <f t="shared" si="13"/>
        <v>0</v>
      </c>
      <c r="AC53" s="240">
        <f t="shared" si="13"/>
        <v>37782.980000000003</v>
      </c>
      <c r="AD53" s="382">
        <f t="shared" ref="AD53" si="15">AD11+AD36+AD38</f>
        <v>-21239.60166666668</v>
      </c>
      <c r="AE53" s="241">
        <f t="shared" si="13"/>
        <v>354061.73333333334</v>
      </c>
      <c r="AF53" s="239">
        <f t="shared" si="13"/>
        <v>321916.11249999999</v>
      </c>
      <c r="AG53" s="289">
        <f t="shared" si="13"/>
        <v>0</v>
      </c>
      <c r="AH53" s="240">
        <f t="shared" si="13"/>
        <v>869856.49250000005</v>
      </c>
      <c r="AI53" s="241">
        <f t="shared" si="13"/>
        <v>77811.588333333348</v>
      </c>
      <c r="AJ53" s="239">
        <f t="shared" si="13"/>
        <v>15755.58</v>
      </c>
      <c r="AK53" s="289">
        <f t="shared" si="13"/>
        <v>0</v>
      </c>
      <c r="AL53" s="240">
        <f t="shared" si="13"/>
        <v>321911.90249999997</v>
      </c>
      <c r="AM53" s="241">
        <f t="shared" si="13"/>
        <v>10981.830833333333</v>
      </c>
      <c r="AN53" s="239">
        <f t="shared" si="13"/>
        <v>0</v>
      </c>
      <c r="AO53" s="289">
        <f t="shared" si="13"/>
        <v>0</v>
      </c>
      <c r="AP53" s="240">
        <f t="shared" si="13"/>
        <v>0</v>
      </c>
      <c r="AQ53" s="241">
        <f t="shared" si="13"/>
        <v>9749.8308333333334</v>
      </c>
      <c r="AR53" s="239">
        <f t="shared" si="13"/>
        <v>0</v>
      </c>
      <c r="AS53" s="289">
        <f t="shared" si="13"/>
        <v>0</v>
      </c>
      <c r="AT53" s="240">
        <f t="shared" si="13"/>
        <v>0</v>
      </c>
      <c r="AU53" s="241">
        <f t="shared" si="13"/>
        <v>399723.43083333329</v>
      </c>
      <c r="AV53" s="239">
        <f t="shared" si="13"/>
        <v>0</v>
      </c>
      <c r="AW53" s="289">
        <f t="shared" si="13"/>
        <v>0</v>
      </c>
      <c r="AX53" s="240">
        <f t="shared" si="13"/>
        <v>0</v>
      </c>
      <c r="AY53" s="241">
        <f t="shared" si="13"/>
        <v>388844.17583333334</v>
      </c>
      <c r="AZ53" s="239">
        <f t="shared" si="13"/>
        <v>0</v>
      </c>
      <c r="BA53" s="289">
        <f t="shared" si="13"/>
        <v>0</v>
      </c>
      <c r="BB53" s="240">
        <f t="shared" si="13"/>
        <v>0</v>
      </c>
      <c r="BC53" s="239">
        <f t="shared" si="13"/>
        <v>0</v>
      </c>
      <c r="BD53" s="240">
        <f t="shared" si="13"/>
        <v>0</v>
      </c>
      <c r="BE53" s="242">
        <f t="shared" si="13"/>
        <v>1339512.7991666666</v>
      </c>
      <c r="BF53" s="243">
        <f t="shared" si="13"/>
        <v>1245311.165</v>
      </c>
      <c r="BG53" s="244">
        <f t="shared" si="13"/>
        <v>0</v>
      </c>
    </row>
    <row r="54" spans="1:59" x14ac:dyDescent="0.25">
      <c r="A54" s="245" t="s">
        <v>135</v>
      </c>
      <c r="B54" s="246"/>
      <c r="C54" s="247"/>
      <c r="D54" s="341"/>
      <c r="E54" s="230">
        <f>E53</f>
        <v>9749.8308333333334</v>
      </c>
      <c r="F54" s="248"/>
      <c r="G54" s="290"/>
      <c r="H54" s="249"/>
      <c r="I54" s="233">
        <f>E54+I53</f>
        <v>606967.22666666668</v>
      </c>
      <c r="J54" s="248"/>
      <c r="K54" s="290"/>
      <c r="L54" s="249"/>
      <c r="M54" s="233">
        <f>I54+M53</f>
        <v>616717.0575</v>
      </c>
      <c r="N54" s="248"/>
      <c r="O54" s="290"/>
      <c r="P54" s="249"/>
      <c r="Q54" s="383">
        <f>M54+Q53</f>
        <v>0</v>
      </c>
      <c r="R54" s="233">
        <f>Q54+R53</f>
        <v>321911.85249999998</v>
      </c>
      <c r="S54" s="248"/>
      <c r="T54" s="290"/>
      <c r="U54" s="249"/>
      <c r="V54" s="233">
        <f>R54+V53</f>
        <v>919129.24833333329</v>
      </c>
      <c r="W54" s="248"/>
      <c r="X54" s="290"/>
      <c r="Y54" s="249"/>
      <c r="Z54" s="233">
        <f>V54+Z53</f>
        <v>928879.0791666666</v>
      </c>
      <c r="AA54" s="248"/>
      <c r="AB54" s="290"/>
      <c r="AC54" s="249"/>
      <c r="AD54" s="383">
        <f>Z54+AD53</f>
        <v>907639.47749999992</v>
      </c>
      <c r="AE54" s="233">
        <f>AD54+AE53</f>
        <v>1261701.2108333332</v>
      </c>
      <c r="AF54" s="248"/>
      <c r="AG54" s="290"/>
      <c r="AH54" s="249"/>
      <c r="AI54" s="233">
        <f>AE54+AI53</f>
        <v>1339512.7991666666</v>
      </c>
      <c r="AJ54" s="248"/>
      <c r="AK54" s="290"/>
      <c r="AL54" s="249"/>
      <c r="AM54" s="233">
        <f>AI54+AM53</f>
        <v>1350494.63</v>
      </c>
      <c r="AN54" s="248"/>
      <c r="AO54" s="290"/>
      <c r="AP54" s="249"/>
      <c r="AQ54" s="233">
        <f>AM54+AQ53</f>
        <v>1360244.4608333332</v>
      </c>
      <c r="AR54" s="248"/>
      <c r="AS54" s="290"/>
      <c r="AT54" s="249"/>
      <c r="AU54" s="233">
        <f>AQ54+AU53</f>
        <v>1759967.8916666666</v>
      </c>
      <c r="AV54" s="248"/>
      <c r="AW54" s="290"/>
      <c r="AX54" s="249"/>
      <c r="AY54" s="233">
        <f>AU54+AY53</f>
        <v>2148812.0674999999</v>
      </c>
      <c r="AZ54" s="248"/>
      <c r="BA54" s="290"/>
      <c r="BB54" s="249"/>
      <c r="BC54" s="248"/>
      <c r="BD54" s="249"/>
    </row>
    <row r="55" spans="1:59" x14ac:dyDescent="0.25">
      <c r="A55" s="245" t="s">
        <v>136</v>
      </c>
      <c r="B55" s="246"/>
      <c r="C55" s="247"/>
      <c r="D55" s="341"/>
      <c r="E55" s="250"/>
      <c r="F55" s="231">
        <f>F53</f>
        <v>0</v>
      </c>
      <c r="G55" s="288"/>
      <c r="H55" s="249"/>
      <c r="I55" s="251"/>
      <c r="J55" s="231">
        <f>F55+J53</f>
        <v>0</v>
      </c>
      <c r="K55" s="288"/>
      <c r="L55" s="249"/>
      <c r="M55" s="251"/>
      <c r="N55" s="231">
        <f>J55+N53</f>
        <v>0</v>
      </c>
      <c r="O55" s="288"/>
      <c r="P55" s="249"/>
      <c r="Q55" s="384"/>
      <c r="R55" s="251"/>
      <c r="S55" s="231">
        <f>N55+S53</f>
        <v>321911.90249999997</v>
      </c>
      <c r="T55" s="288"/>
      <c r="U55" s="249"/>
      <c r="V55" s="251"/>
      <c r="W55" s="231">
        <f>S55+W53</f>
        <v>665779.47249999992</v>
      </c>
      <c r="X55" s="288"/>
      <c r="Y55" s="249"/>
      <c r="Z55" s="251"/>
      <c r="AA55" s="231">
        <f>W55+AA53</f>
        <v>907639.47249999992</v>
      </c>
      <c r="AB55" s="288"/>
      <c r="AC55" s="249"/>
      <c r="AD55" s="384"/>
      <c r="AE55" s="251"/>
      <c r="AF55" s="231">
        <f>AA55+AF53</f>
        <v>1229555.585</v>
      </c>
      <c r="AG55" s="288"/>
      <c r="AH55" s="249"/>
      <c r="AI55" s="251"/>
      <c r="AJ55" s="231">
        <f>AF55+AJ53</f>
        <v>1245311.165</v>
      </c>
      <c r="AK55" s="288"/>
      <c r="AL55" s="249"/>
      <c r="AM55" s="251"/>
      <c r="AN55" s="231">
        <f>AJ55+AN53</f>
        <v>1245311.165</v>
      </c>
      <c r="AO55" s="288"/>
      <c r="AP55" s="249"/>
      <c r="AQ55" s="251"/>
      <c r="AR55" s="231">
        <f>AN55+AR53</f>
        <v>1245311.165</v>
      </c>
      <c r="AS55" s="288"/>
      <c r="AT55" s="249"/>
      <c r="AU55" s="251"/>
      <c r="AV55" s="231">
        <f>AR55+AV53</f>
        <v>1245311.165</v>
      </c>
      <c r="AW55" s="288"/>
      <c r="AX55" s="249"/>
      <c r="AY55" s="251"/>
      <c r="AZ55" s="231">
        <f>AV55+AZ53</f>
        <v>1245311.165</v>
      </c>
      <c r="BA55" s="288"/>
      <c r="BB55" s="249"/>
      <c r="BC55" s="231"/>
      <c r="BD55" s="249"/>
    </row>
    <row r="56" spans="1:59" ht="14.4" thickBot="1" x14ac:dyDescent="0.3">
      <c r="A56" s="245" t="s">
        <v>137</v>
      </c>
      <c r="B56" s="253"/>
      <c r="C56" s="254"/>
      <c r="D56" s="252"/>
      <c r="E56" s="255"/>
      <c r="F56" s="256"/>
      <c r="G56" s="291"/>
      <c r="H56" s="257">
        <f>H53</f>
        <v>0</v>
      </c>
      <c r="I56" s="258"/>
      <c r="J56" s="256"/>
      <c r="K56" s="291"/>
      <c r="L56" s="257">
        <f>H56+L53</f>
        <v>0</v>
      </c>
      <c r="M56" s="258"/>
      <c r="N56" s="256"/>
      <c r="O56" s="291"/>
      <c r="P56" s="257">
        <f>L56+P53</f>
        <v>0</v>
      </c>
      <c r="Q56" s="385"/>
      <c r="R56" s="258"/>
      <c r="S56" s="256"/>
      <c r="T56" s="291"/>
      <c r="U56" s="257">
        <f>P56+U53</f>
        <v>0</v>
      </c>
      <c r="V56" s="258"/>
      <c r="W56" s="256"/>
      <c r="X56" s="291"/>
      <c r="Y56" s="257">
        <f>U56+Y53</f>
        <v>0</v>
      </c>
      <c r="Z56" s="258"/>
      <c r="AA56" s="256"/>
      <c r="AB56" s="291"/>
      <c r="AC56" s="257">
        <f>Y56+AC53</f>
        <v>37782.980000000003</v>
      </c>
      <c r="AD56" s="385"/>
      <c r="AE56" s="258"/>
      <c r="AF56" s="256"/>
      <c r="AG56" s="291"/>
      <c r="AH56" s="257">
        <f>AC56+AH53</f>
        <v>907639.47250000003</v>
      </c>
      <c r="AI56" s="258"/>
      <c r="AJ56" s="256"/>
      <c r="AK56" s="291"/>
      <c r="AL56" s="257">
        <f>AH56+AL53</f>
        <v>1229551.375</v>
      </c>
      <c r="AM56" s="258"/>
      <c r="AN56" s="256"/>
      <c r="AO56" s="291"/>
      <c r="AP56" s="257">
        <f>AL56+AP53</f>
        <v>1229551.375</v>
      </c>
      <c r="AQ56" s="258"/>
      <c r="AR56" s="256"/>
      <c r="AS56" s="291"/>
      <c r="AT56" s="257">
        <f>AP56+AT53</f>
        <v>1229551.375</v>
      </c>
      <c r="AU56" s="258"/>
      <c r="AV56" s="256"/>
      <c r="AW56" s="291"/>
      <c r="AX56" s="257">
        <f>AT56+AX53</f>
        <v>1229551.375</v>
      </c>
      <c r="AY56" s="258"/>
      <c r="AZ56" s="256"/>
      <c r="BA56" s="291"/>
      <c r="BB56" s="257">
        <f>AX56+BB53</f>
        <v>1229551.375</v>
      </c>
      <c r="BC56" s="256"/>
      <c r="BD56" s="257"/>
    </row>
    <row r="57" spans="1:59" x14ac:dyDescent="0.25">
      <c r="Q57" s="386">
        <f>O55-Q56</f>
        <v>0</v>
      </c>
      <c r="AD57" s="386">
        <f>AB55-AD56</f>
        <v>0</v>
      </c>
    </row>
  </sheetData>
  <mergeCells count="16">
    <mergeCell ref="AU9:AX9"/>
    <mergeCell ref="AY9:BB9"/>
    <mergeCell ref="BE9:BG9"/>
    <mergeCell ref="R9:U9"/>
    <mergeCell ref="V9:Y9"/>
    <mergeCell ref="Z9:AC9"/>
    <mergeCell ref="AE9:AH9"/>
    <mergeCell ref="AI9:AL9"/>
    <mergeCell ref="AM9:AP9"/>
    <mergeCell ref="B9:D9"/>
    <mergeCell ref="E9:H9"/>
    <mergeCell ref="I9:L9"/>
    <mergeCell ref="M9:P9"/>
    <mergeCell ref="AQ9:AT9"/>
    <mergeCell ref="Q9:Q10"/>
    <mergeCell ref="AD9:AD10"/>
  </mergeCells>
  <pageMargins left="0.7" right="0.7" top="0.75" bottom="0.75" header="0.3" footer="0.3"/>
  <pageSetup scale="46" orientation="landscape" horizontalDpi="1200" verticalDpi="1200" r:id="rId1"/>
  <headerFooter>
    <oddFooter>&amp;LPublish Date 3/7/2023&amp;CFlorida PALM FY 2023 - 2024 Spend Plan Oracle Detail&amp;R&amp;P of &amp;N</oddFooter>
  </headerFooter>
  <colBreaks count="4" manualBreakCount="4">
    <brk id="4" max="1048575" man="1"/>
    <brk id="17" max="1048575" man="1"/>
    <brk id="30" max="1048575" man="1"/>
    <brk id="42" max="5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BBF33-F810-454F-B294-64DC9F1DDFB7}">
  <dimension ref="A1:J16"/>
  <sheetViews>
    <sheetView zoomScaleNormal="100" workbookViewId="0">
      <selection activeCell="A8" sqref="A8"/>
    </sheetView>
  </sheetViews>
  <sheetFormatPr defaultColWidth="9.109375" defaultRowHeight="14.4" x14ac:dyDescent="0.3"/>
  <cols>
    <col min="1" max="16384" width="9.109375" style="136"/>
  </cols>
  <sheetData>
    <row r="1" spans="1:10" x14ac:dyDescent="0.3">
      <c r="A1" s="135"/>
      <c r="B1" s="79"/>
      <c r="C1" s="79"/>
      <c r="D1" s="79"/>
      <c r="E1" s="79"/>
      <c r="F1" s="79"/>
      <c r="G1" s="79"/>
      <c r="H1" s="79"/>
      <c r="I1" s="79"/>
      <c r="J1" s="79"/>
    </row>
    <row r="2" spans="1:10" ht="15.6" x14ac:dyDescent="0.3">
      <c r="A2" s="137"/>
      <c r="B2" s="79"/>
      <c r="C2" s="79"/>
      <c r="D2" s="138"/>
      <c r="E2" s="138"/>
      <c r="F2" s="138"/>
      <c r="G2" s="79"/>
      <c r="H2" s="79"/>
      <c r="I2" s="138"/>
      <c r="J2" s="138"/>
    </row>
    <row r="3" spans="1:10" ht="15.6" x14ac:dyDescent="0.3">
      <c r="A3" s="139"/>
      <c r="B3" s="140"/>
      <c r="C3" s="79"/>
      <c r="D3" s="141"/>
      <c r="E3" s="141"/>
      <c r="F3" s="141"/>
      <c r="G3" s="79"/>
      <c r="H3" s="79"/>
      <c r="I3" s="141"/>
      <c r="J3" s="141"/>
    </row>
    <row r="4" spans="1:10" x14ac:dyDescent="0.3">
      <c r="A4" s="135"/>
      <c r="B4" s="142"/>
      <c r="C4" s="142"/>
      <c r="D4" s="79"/>
      <c r="E4" s="79"/>
      <c r="F4" s="79"/>
      <c r="G4" s="79"/>
      <c r="H4" s="79"/>
      <c r="I4" s="79"/>
      <c r="J4" s="79"/>
    </row>
    <row r="5" spans="1:10" x14ac:dyDescent="0.3">
      <c r="A5" s="135"/>
      <c r="B5" s="79"/>
      <c r="C5" s="79"/>
      <c r="D5" s="79"/>
      <c r="E5" s="79"/>
      <c r="F5" s="79"/>
      <c r="G5" s="79"/>
      <c r="H5" s="79"/>
      <c r="I5" s="79"/>
      <c r="J5" s="79"/>
    </row>
    <row r="6" spans="1:10" ht="15.6" x14ac:dyDescent="0.3">
      <c r="A6" s="513" t="s">
        <v>0</v>
      </c>
      <c r="B6" s="513"/>
      <c r="C6" s="513"/>
      <c r="D6" s="513"/>
      <c r="E6" s="513"/>
      <c r="F6" s="513"/>
      <c r="G6" s="79"/>
      <c r="H6" s="79"/>
      <c r="I6" s="79"/>
      <c r="J6" s="79"/>
    </row>
    <row r="7" spans="1:10" ht="15.6" x14ac:dyDescent="0.3">
      <c r="A7" s="514" t="s">
        <v>167</v>
      </c>
      <c r="B7" s="514"/>
      <c r="C7" s="514"/>
      <c r="D7" s="514"/>
      <c r="E7" s="514"/>
      <c r="F7" s="514"/>
      <c r="G7" s="79"/>
      <c r="H7" s="79"/>
      <c r="I7" s="79"/>
      <c r="J7" s="79"/>
    </row>
    <row r="8" spans="1:10" x14ac:dyDescent="0.3">
      <c r="A8" s="143"/>
      <c r="B8" s="140"/>
      <c r="C8" s="140"/>
      <c r="D8" s="140"/>
      <c r="E8" s="140"/>
      <c r="F8" s="140"/>
      <c r="G8" s="79"/>
      <c r="H8" s="79"/>
      <c r="I8" s="79"/>
      <c r="J8" s="79"/>
    </row>
    <row r="9" spans="1:10" x14ac:dyDescent="0.3">
      <c r="A9" s="135"/>
      <c r="B9" s="79"/>
      <c r="C9" s="79"/>
      <c r="D9" s="79"/>
      <c r="E9" s="79"/>
      <c r="F9" s="79"/>
      <c r="G9" s="79"/>
      <c r="H9" s="79"/>
      <c r="I9" s="79"/>
      <c r="J9" s="79"/>
    </row>
    <row r="10" spans="1:10" ht="15" customHeight="1" x14ac:dyDescent="0.3">
      <c r="A10" s="515" t="s">
        <v>82</v>
      </c>
      <c r="B10" s="516"/>
      <c r="C10" s="516"/>
      <c r="D10" s="516"/>
      <c r="E10" s="516"/>
      <c r="F10" s="516"/>
      <c r="G10" s="516"/>
      <c r="H10" s="516"/>
      <c r="I10" s="517"/>
      <c r="J10" s="144"/>
    </row>
    <row r="11" spans="1:10" ht="15" customHeight="1" x14ac:dyDescent="0.3">
      <c r="A11" s="145" t="s">
        <v>83</v>
      </c>
      <c r="B11" s="510" t="s">
        <v>84</v>
      </c>
      <c r="C11" s="511"/>
      <c r="D11" s="511"/>
      <c r="E11" s="511"/>
      <c r="F11" s="511"/>
      <c r="G11" s="511"/>
      <c r="H11" s="511"/>
      <c r="I11" s="512"/>
      <c r="J11" s="146"/>
    </row>
    <row r="12" spans="1:10" ht="31.5" customHeight="1" x14ac:dyDescent="0.3">
      <c r="A12" s="145" t="s">
        <v>85</v>
      </c>
      <c r="B12" s="510" t="s">
        <v>86</v>
      </c>
      <c r="C12" s="511"/>
      <c r="D12" s="511"/>
      <c r="E12" s="511"/>
      <c r="F12" s="511"/>
      <c r="G12" s="511"/>
      <c r="H12" s="511"/>
      <c r="I12" s="511"/>
      <c r="J12" s="146"/>
    </row>
    <row r="13" spans="1:10" ht="30.75" customHeight="1" x14ac:dyDescent="0.3">
      <c r="A13" s="145" t="s">
        <v>87</v>
      </c>
      <c r="B13" s="510" t="s">
        <v>88</v>
      </c>
      <c r="C13" s="511"/>
      <c r="D13" s="511"/>
      <c r="E13" s="511"/>
      <c r="F13" s="511"/>
      <c r="G13" s="511"/>
      <c r="H13" s="511"/>
      <c r="I13" s="512"/>
      <c r="J13" s="146"/>
    </row>
    <row r="14" spans="1:10" x14ac:dyDescent="0.3">
      <c r="A14" s="145" t="s">
        <v>89</v>
      </c>
      <c r="B14" s="510" t="s">
        <v>90</v>
      </c>
      <c r="C14" s="511"/>
      <c r="D14" s="511"/>
      <c r="E14" s="511"/>
      <c r="F14" s="511"/>
      <c r="G14" s="511"/>
      <c r="H14" s="511"/>
      <c r="I14" s="512"/>
      <c r="J14" s="146"/>
    </row>
    <row r="15" spans="1:10" x14ac:dyDescent="0.3">
      <c r="A15" s="145" t="s">
        <v>91</v>
      </c>
      <c r="B15" s="510"/>
      <c r="C15" s="511"/>
      <c r="D15" s="511"/>
      <c r="E15" s="511"/>
      <c r="F15" s="511"/>
      <c r="G15" s="511"/>
      <c r="H15" s="511"/>
      <c r="I15" s="512"/>
      <c r="J15" s="146"/>
    </row>
    <row r="16" spans="1:10" x14ac:dyDescent="0.3">
      <c r="A16" s="145" t="s">
        <v>92</v>
      </c>
      <c r="B16" s="510"/>
      <c r="C16" s="511"/>
      <c r="D16" s="511"/>
      <c r="E16" s="511"/>
      <c r="F16" s="511"/>
      <c r="G16" s="511"/>
      <c r="H16" s="511"/>
      <c r="I16" s="512"/>
      <c r="J16" s="146"/>
    </row>
  </sheetData>
  <mergeCells count="9">
    <mergeCell ref="B14:I14"/>
    <mergeCell ref="B15:I15"/>
    <mergeCell ref="B16:I16"/>
    <mergeCell ref="A6:F6"/>
    <mergeCell ref="A7:F7"/>
    <mergeCell ref="A10:I10"/>
    <mergeCell ref="B11:I11"/>
    <mergeCell ref="B12:I12"/>
    <mergeCell ref="B13:I13"/>
  </mergeCells>
  <pageMargins left="0.7" right="0.7" top="0.75" bottom="0.75" header="0.3" footer="0.3"/>
  <pageSetup orientation="portrait" r:id="rId1"/>
  <headerFooter>
    <oddHeader>&amp;C&amp;A</oddHeader>
    <oddFooter>&amp;LPublish Date: 3/7/2023&amp;CFlorida PALM FY 2023 - 2024 Spend Plan Footnotes&amp;R&amp;P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31" ma:contentTypeDescription="Create a new document." ma:contentTypeScope="" ma:versionID="a7bed69838671e37396a991e57ceba5a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bf8f6763f8380f82909c1d17c7ada18e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deb56-c673-49b7-a44c-1f8606d04005}" ma:internalName="TaxCatchAll" ma:showField="CatchAllData" ma:web="ee0d1073-b73c-4cf9-a2e0-1985adf7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199f5e-f571-42dc-8172-d11fd433b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3XNNPFDRQHSR-2008555407-6810</_dlc_DocId>
    <_dlc_DocIdUrl xmlns="ee0d1073-b73c-4cf9-a2e0-1985adf7d54f">
      <Url>https://myfloridacfo.sharepoint.com/sites/FLP/_layouts/15/DocIdRedir.aspx?ID=3XNNPFDRQHSR-2008555407-6810</Url>
      <Description>3XNNPFDRQHSR-2008555407-6810</Description>
    </_dlc_DocIdUrl>
    <lcf76f155ced4ddcb4097134ff3c332f xmlns="789ec1b1-8265-4bc4-bb49-e618abb7e2c5">
      <Terms xmlns="http://schemas.microsoft.com/office/infopath/2007/PartnerControls"/>
    </lcf76f155ced4ddcb4097134ff3c332f>
    <TaxCatchAll xmlns="ee0d1073-b73c-4cf9-a2e0-1985adf7d54f" xsi:nil="true"/>
  </documentManagement>
</p:properties>
</file>

<file path=customXml/itemProps1.xml><?xml version="1.0" encoding="utf-8"?>
<ds:datastoreItem xmlns:ds="http://schemas.openxmlformats.org/officeDocument/2006/customXml" ds:itemID="{B148DA8C-88AC-40F1-BDA2-DEF6E1E29B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d1073-b73c-4cf9-a2e0-1985adf7d54f"/>
    <ds:schemaRef ds:uri="789ec1b1-8265-4bc4-bb49-e618abb7e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6B7C27-4448-4FCC-AF50-3CFB7D27B43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F601421-AE65-4BC5-B7C8-4AFCE7FF748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B9A93D7-409B-4DC6-8E7B-07047F99B5F2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789ec1b1-8265-4bc4-bb49-e618abb7e2c5"/>
    <ds:schemaRef ds:uri="ee0d1073-b73c-4cf9-a2e0-1985adf7d54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Monthly Summary</vt:lpstr>
      <vt:lpstr>SSI</vt:lpstr>
      <vt:lpstr>Oracle</vt:lpstr>
      <vt:lpstr>Footnotes</vt:lpstr>
      <vt:lpstr>'Monthly Summary'!Print_Titles</vt:lpstr>
      <vt:lpstr>Oracle!Print_Titles</vt:lpstr>
      <vt:lpstr>SSI!Print_Titles</vt:lpstr>
    </vt:vector>
  </TitlesOfParts>
  <Company>Department of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Werner, Tommy</dc:creator>
  <cp:lastModifiedBy>Morris, Cheyenne</cp:lastModifiedBy>
  <cp:lastPrinted>2023-07-06T13:14:48Z</cp:lastPrinted>
  <dcterms:created xsi:type="dcterms:W3CDTF">2021-06-14T20:43:39Z</dcterms:created>
  <dcterms:modified xsi:type="dcterms:W3CDTF">2024-03-13T20:22:32Z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c0d5dc1d-abe3-4ca3-8e3c-ba7a7ea261ea</vt:lpwstr>
  </property>
  <property fmtid="{D5CDD505-2E9C-101B-9397-08002B2CF9AE}" pid="4" name="MediaServiceImageTags">
    <vt:lpwstr/>
  </property>
</Properties>
</file>