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yfloridacfo.sharepoint.com/sites/FLP/PMO Team/Budget/FY23-24/"/>
    </mc:Choice>
  </mc:AlternateContent>
  <xr:revisionPtr revIDLastSave="0" documentId="13_ncr:1_{2249C658-49EB-4343-9FDB-CC293D68D8DF}" xr6:coauthVersionLast="47" xr6:coauthVersionMax="47" xr10:uidLastSave="{00000000-0000-0000-0000-000000000000}"/>
  <bookViews>
    <workbookView xWindow="-120" yWindow="-120" windowWidth="29040" windowHeight="15720" xr2:uid="{5A3048DA-1694-415D-86FA-237AB413472E}"/>
  </bookViews>
  <sheets>
    <sheet name="Monthly Summary" sheetId="4" r:id="rId1"/>
    <sheet name="SSI" sheetId="5" r:id="rId2"/>
    <sheet name="Oracle" sheetId="6" r:id="rId3"/>
    <sheet name="Footnotes" sheetId="3" r:id="rId4"/>
  </sheets>
  <definedNames>
    <definedName name="_xlnm._FilterDatabase" localSheetId="1" hidden="1">SSI!$A$9:$AU$39</definedName>
    <definedName name="_xlnm.Print_Titles" localSheetId="0">'Monthly Summary'!$A:$A</definedName>
    <definedName name="_xlnm.Print_Titles" localSheetId="2">Oracle!$A:$A</definedName>
    <definedName name="_xlnm.Print_Titles" localSheetId="1">SSI!$A:$B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35" i="6" l="1"/>
  <c r="BF34" i="6"/>
  <c r="BF33" i="6"/>
  <c r="BF32" i="6"/>
  <c r="BF31" i="6"/>
  <c r="BF30" i="6"/>
  <c r="BF29" i="6"/>
  <c r="BF28" i="6"/>
  <c r="BF27" i="6"/>
  <c r="BF26" i="6"/>
  <c r="BF25" i="6"/>
  <c r="BF24" i="6"/>
  <c r="BF23" i="6"/>
  <c r="BF22" i="6"/>
  <c r="BF21" i="6"/>
  <c r="BF20" i="6"/>
  <c r="BF19" i="6"/>
  <c r="BF18" i="6"/>
  <c r="BF17" i="6"/>
  <c r="BF16" i="6"/>
  <c r="BF15" i="6"/>
  <c r="BF14" i="6"/>
  <c r="BF13" i="6"/>
  <c r="BF12" i="6"/>
  <c r="BG52" i="6"/>
  <c r="BG51" i="6"/>
  <c r="BG50" i="6"/>
  <c r="BG49" i="6"/>
  <c r="BG48" i="6"/>
  <c r="BG47" i="6"/>
  <c r="BG46" i="6"/>
  <c r="BG45" i="6"/>
  <c r="BG44" i="6"/>
  <c r="BG43" i="6"/>
  <c r="BG42" i="6"/>
  <c r="BG41" i="6"/>
  <c r="BG40" i="6"/>
  <c r="BG39" i="6"/>
  <c r="BF39" i="6"/>
  <c r="BF52" i="6"/>
  <c r="BF51" i="6"/>
  <c r="BF50" i="6"/>
  <c r="BF49" i="6"/>
  <c r="BF48" i="6"/>
  <c r="BF47" i="6"/>
  <c r="BF46" i="6"/>
  <c r="BF45" i="6"/>
  <c r="BF44" i="6"/>
  <c r="BF43" i="6"/>
  <c r="BF42" i="6"/>
  <c r="BF41" i="6"/>
  <c r="BF40" i="6"/>
  <c r="BF37" i="6"/>
  <c r="BH19" i="4" l="1"/>
  <c r="BI19" i="4"/>
  <c r="BH28" i="4"/>
  <c r="BH24" i="4"/>
  <c r="BH15" i="4"/>
  <c r="BH16" i="4"/>
  <c r="BH17" i="4"/>
  <c r="BH18" i="4"/>
  <c r="BH20" i="4"/>
  <c r="BH21" i="4"/>
  <c r="BH22" i="4"/>
  <c r="BH14" i="4"/>
  <c r="BI14" i="4"/>
  <c r="BH30" i="4"/>
  <c r="BH29" i="4"/>
  <c r="BH27" i="4"/>
  <c r="BH26" i="4"/>
  <c r="BH25" i="4"/>
  <c r="AS11" i="6"/>
  <c r="D30" i="4"/>
  <c r="D29" i="4"/>
  <c r="D28" i="4"/>
  <c r="D27" i="4"/>
  <c r="D26" i="4"/>
  <c r="D23" i="4"/>
  <c r="D13" i="4"/>
  <c r="AT30" i="5" l="1"/>
  <c r="AT29" i="5"/>
  <c r="AT28" i="5"/>
  <c r="AT27" i="5"/>
  <c r="AT26" i="5"/>
  <c r="AT25" i="5"/>
  <c r="AT24" i="5"/>
  <c r="AT22" i="5"/>
  <c r="AT21" i="5"/>
  <c r="AT20" i="5"/>
  <c r="AT19" i="5"/>
  <c r="AT18" i="5"/>
  <c r="AT17" i="5"/>
  <c r="AT16" i="5"/>
  <c r="AT15" i="5"/>
  <c r="AT14" i="5"/>
  <c r="AT13" i="5"/>
  <c r="AT12" i="5"/>
  <c r="AT11" i="5"/>
  <c r="AQ52" i="6"/>
  <c r="AQ51" i="6"/>
  <c r="AQ50" i="6"/>
  <c r="AQ49" i="6"/>
  <c r="AQ48" i="6"/>
  <c r="AQ47" i="6"/>
  <c r="AQ46" i="6"/>
  <c r="AQ45" i="6"/>
  <c r="AQ44" i="6"/>
  <c r="AQ43" i="6"/>
  <c r="AQ42" i="6"/>
  <c r="AQ41" i="6"/>
  <c r="AQ40" i="6"/>
  <c r="AQ39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4" i="6"/>
  <c r="AQ23" i="6"/>
  <c r="AQ22" i="6"/>
  <c r="AQ21" i="6"/>
  <c r="AQ20" i="6"/>
  <c r="AQ19" i="6"/>
  <c r="AQ18" i="6"/>
  <c r="AQ17" i="6"/>
  <c r="AQ16" i="6"/>
  <c r="AQ15" i="6"/>
  <c r="AQ14" i="6"/>
  <c r="AQ13" i="6"/>
  <c r="AQ12" i="6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7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7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AQ57" i="6"/>
  <c r="AH35" i="5"/>
  <c r="AG35" i="5"/>
  <c r="AG30" i="5"/>
  <c r="AG29" i="5"/>
  <c r="AG28" i="5"/>
  <c r="AG27" i="5"/>
  <c r="AG26" i="5"/>
  <c r="AG25" i="5"/>
  <c r="AG33" i="5" s="1"/>
  <c r="AG24" i="5"/>
  <c r="AG32" i="5" s="1"/>
  <c r="AG22" i="5"/>
  <c r="AG21" i="5"/>
  <c r="AG20" i="5"/>
  <c r="AG19" i="5"/>
  <c r="AG18" i="5"/>
  <c r="AG17" i="5"/>
  <c r="AG16" i="5"/>
  <c r="AG15" i="5"/>
  <c r="AG14" i="5"/>
  <c r="AG34" i="5" s="1"/>
  <c r="AG13" i="5"/>
  <c r="AG12" i="5"/>
  <c r="AG11" i="5"/>
  <c r="W30" i="5"/>
  <c r="W29" i="5"/>
  <c r="W28" i="5"/>
  <c r="W27" i="5"/>
  <c r="W26" i="5"/>
  <c r="W25" i="5"/>
  <c r="W24" i="5"/>
  <c r="W22" i="5"/>
  <c r="W21" i="5"/>
  <c r="W20" i="5"/>
  <c r="W19" i="5"/>
  <c r="W18" i="5"/>
  <c r="W17" i="5"/>
  <c r="W16" i="5"/>
  <c r="W15" i="5"/>
  <c r="W14" i="5"/>
  <c r="W31" i="5" s="1"/>
  <c r="W13" i="5"/>
  <c r="W12" i="5"/>
  <c r="W11" i="5"/>
  <c r="M30" i="5"/>
  <c r="M29" i="5"/>
  <c r="M28" i="5"/>
  <c r="M27" i="5"/>
  <c r="M26" i="5"/>
  <c r="M25" i="5"/>
  <c r="M24" i="5"/>
  <c r="M22" i="5"/>
  <c r="M21" i="5"/>
  <c r="M20" i="5"/>
  <c r="M19" i="5"/>
  <c r="M18" i="5"/>
  <c r="M17" i="5"/>
  <c r="M16" i="5"/>
  <c r="M15" i="5"/>
  <c r="M14" i="5"/>
  <c r="M13" i="5"/>
  <c r="M12" i="5"/>
  <c r="M11" i="5"/>
  <c r="AS30" i="4"/>
  <c r="E30" i="4" s="1"/>
  <c r="AS29" i="4"/>
  <c r="AS28" i="4"/>
  <c r="AS27" i="4"/>
  <c r="AS26" i="4"/>
  <c r="E26" i="4" s="1"/>
  <c r="AS25" i="4"/>
  <c r="AS24" i="4"/>
  <c r="E24" i="4" s="1"/>
  <c r="AS22" i="4"/>
  <c r="AS21" i="4"/>
  <c r="AS20" i="4"/>
  <c r="AS18" i="4"/>
  <c r="AS17" i="4"/>
  <c r="AS16" i="4"/>
  <c r="AS15" i="4"/>
  <c r="AS14" i="4"/>
  <c r="BJ22" i="4"/>
  <c r="AF22" i="4"/>
  <c r="BJ21" i="4"/>
  <c r="BI21" i="4"/>
  <c r="BJ20" i="4"/>
  <c r="AF20" i="4"/>
  <c r="BJ19" i="4"/>
  <c r="BJ18" i="4"/>
  <c r="AF18" i="4"/>
  <c r="BJ17" i="4"/>
  <c r="BI17" i="4"/>
  <c r="BJ16" i="4"/>
  <c r="AF16" i="4"/>
  <c r="BJ15" i="4"/>
  <c r="BI15" i="4"/>
  <c r="BJ14" i="4"/>
  <c r="S20" i="4"/>
  <c r="AF30" i="4"/>
  <c r="AF29" i="4"/>
  <c r="AF28" i="4"/>
  <c r="AF27" i="4"/>
  <c r="AF26" i="4"/>
  <c r="AF25" i="4"/>
  <c r="AF24" i="4"/>
  <c r="S30" i="4"/>
  <c r="S29" i="4"/>
  <c r="S28" i="4"/>
  <c r="S27" i="4"/>
  <c r="S26" i="4"/>
  <c r="S25" i="4"/>
  <c r="S24" i="4"/>
  <c r="S22" i="4"/>
  <c r="S21" i="4"/>
  <c r="S19" i="4"/>
  <c r="S18" i="4"/>
  <c r="S17" i="4"/>
  <c r="S16" i="4"/>
  <c r="S15" i="4"/>
  <c r="S14" i="4"/>
  <c r="W34" i="5"/>
  <c r="W33" i="5"/>
  <c r="W32" i="5"/>
  <c r="AD57" i="6"/>
  <c r="D50" i="6"/>
  <c r="BI24" i="4"/>
  <c r="BJ24" i="4"/>
  <c r="BI25" i="4"/>
  <c r="BJ25" i="4"/>
  <c r="BI26" i="4"/>
  <c r="BJ26" i="4"/>
  <c r="BI27" i="4"/>
  <c r="BJ27" i="4"/>
  <c r="BI28" i="4"/>
  <c r="BJ28" i="4"/>
  <c r="BI29" i="4"/>
  <c r="BJ29" i="4"/>
  <c r="BI30" i="4"/>
  <c r="BJ30" i="4"/>
  <c r="AS11" i="5"/>
  <c r="AS12" i="5"/>
  <c r="AS13" i="5"/>
  <c r="AS14" i="5"/>
  <c r="AS15" i="5"/>
  <c r="AS16" i="5"/>
  <c r="AS17" i="5"/>
  <c r="AS18" i="5"/>
  <c r="AS19" i="5"/>
  <c r="AS20" i="5"/>
  <c r="AS21" i="5"/>
  <c r="AS22" i="5"/>
  <c r="AS24" i="5"/>
  <c r="AS25" i="5"/>
  <c r="AS26" i="5"/>
  <c r="AS27" i="5"/>
  <c r="AS28" i="5"/>
  <c r="AS29" i="5"/>
  <c r="AS30" i="5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7" i="6"/>
  <c r="AF17" i="4" l="1"/>
  <c r="AQ38" i="6"/>
  <c r="AF21" i="4"/>
  <c r="AQ11" i="6"/>
  <c r="AD38" i="6"/>
  <c r="AD11" i="6"/>
  <c r="AD36" i="6"/>
  <c r="BI22" i="4"/>
  <c r="AF14" i="4"/>
  <c r="BI18" i="4"/>
  <c r="E16" i="4"/>
  <c r="BI20" i="4"/>
  <c r="BI16" i="4"/>
  <c r="E22" i="4"/>
  <c r="E25" i="4"/>
  <c r="E23" i="4" s="1"/>
  <c r="E27" i="4"/>
  <c r="E28" i="4"/>
  <c r="E29" i="4"/>
  <c r="E18" i="4"/>
  <c r="E20" i="4"/>
  <c r="AG31" i="5"/>
  <c r="AF19" i="4"/>
  <c r="AF15" i="4"/>
  <c r="F30" i="4"/>
  <c r="F29" i="4"/>
  <c r="F28" i="4"/>
  <c r="F27" i="4"/>
  <c r="F26" i="4"/>
  <c r="AQ53" i="6" l="1"/>
  <c r="E17" i="4"/>
  <c r="BK17" i="4" s="1"/>
  <c r="BL17" i="4" s="1"/>
  <c r="E21" i="4"/>
  <c r="AD53" i="6"/>
  <c r="BK20" i="4"/>
  <c r="BL20" i="4" s="1"/>
  <c r="E14" i="4"/>
  <c r="BK14" i="4" s="1"/>
  <c r="BL14" i="4" s="1"/>
  <c r="E15" i="4"/>
  <c r="BK15" i="4" s="1"/>
  <c r="BL15" i="4" s="1"/>
  <c r="AF13" i="4"/>
  <c r="Q57" i="6"/>
  <c r="Q38" i="6"/>
  <c r="Q36" i="6"/>
  <c r="Q11" i="6"/>
  <c r="R11" i="6"/>
  <c r="R36" i="6"/>
  <c r="R38" i="6"/>
  <c r="M33" i="5"/>
  <c r="M32" i="5"/>
  <c r="M34" i="5"/>
  <c r="N31" i="5"/>
  <c r="N32" i="5"/>
  <c r="N33" i="5"/>
  <c r="N34" i="5"/>
  <c r="BK30" i="4"/>
  <c r="BL30" i="4" s="1"/>
  <c r="BK29" i="4"/>
  <c r="BL29" i="4" s="1"/>
  <c r="BK28" i="4"/>
  <c r="BL28" i="4" s="1"/>
  <c r="BK27" i="4"/>
  <c r="BL27" i="4" s="1"/>
  <c r="BK26" i="4"/>
  <c r="BK25" i="4"/>
  <c r="BL25" i="4" s="1"/>
  <c r="BK24" i="4"/>
  <c r="BL24" i="4" s="1"/>
  <c r="BK22" i="4"/>
  <c r="BL22" i="4" s="1"/>
  <c r="BK21" i="4"/>
  <c r="BL21" i="4" s="1"/>
  <c r="BK18" i="4"/>
  <c r="BL18" i="4" s="1"/>
  <c r="BK16" i="4"/>
  <c r="BL16" i="4" s="1"/>
  <c r="Q53" i="6" l="1"/>
  <c r="S13" i="4"/>
  <c r="R53" i="6"/>
  <c r="M31" i="5"/>
  <c r="D52" i="6"/>
  <c r="D51" i="6"/>
  <c r="D49" i="6"/>
  <c r="D48" i="6"/>
  <c r="D47" i="6"/>
  <c r="D46" i="6"/>
  <c r="D45" i="6"/>
  <c r="D44" i="6"/>
  <c r="D43" i="6"/>
  <c r="D42" i="6"/>
  <c r="D41" i="6"/>
  <c r="D40" i="6"/>
  <c r="D39" i="6"/>
  <c r="D37" i="6"/>
  <c r="D36" i="6" s="1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BG36" i="6"/>
  <c r="BF38" i="6"/>
  <c r="BF36" i="6"/>
  <c r="E11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C38" i="6"/>
  <c r="AB38" i="6"/>
  <c r="AA38" i="6"/>
  <c r="Z38" i="6"/>
  <c r="Y38" i="6"/>
  <c r="X38" i="6"/>
  <c r="W38" i="6"/>
  <c r="V38" i="6"/>
  <c r="U38" i="6"/>
  <c r="T38" i="6"/>
  <c r="P38" i="6"/>
  <c r="O38" i="6"/>
  <c r="N38" i="6"/>
  <c r="M38" i="6"/>
  <c r="L38" i="6"/>
  <c r="K38" i="6"/>
  <c r="J38" i="6"/>
  <c r="I38" i="6"/>
  <c r="H38" i="6"/>
  <c r="G38" i="6"/>
  <c r="F38" i="6"/>
  <c r="E38" i="6"/>
  <c r="C38" i="6"/>
  <c r="B38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C36" i="6"/>
  <c r="AB36" i="6"/>
  <c r="AA36" i="6"/>
  <c r="Z36" i="6"/>
  <c r="Y36" i="6"/>
  <c r="X36" i="6"/>
  <c r="W36" i="6"/>
  <c r="V36" i="6"/>
  <c r="U36" i="6"/>
  <c r="T36" i="6"/>
  <c r="P36" i="6"/>
  <c r="O36" i="6"/>
  <c r="N36" i="6"/>
  <c r="M36" i="6"/>
  <c r="L36" i="6"/>
  <c r="K36" i="6"/>
  <c r="J36" i="6"/>
  <c r="I36" i="6"/>
  <c r="H36" i="6"/>
  <c r="G36" i="6"/>
  <c r="F36" i="6"/>
  <c r="E36" i="6"/>
  <c r="C36" i="6"/>
  <c r="B36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R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C11" i="6"/>
  <c r="AB11" i="6"/>
  <c r="AA11" i="6"/>
  <c r="Z11" i="6"/>
  <c r="Y11" i="6"/>
  <c r="X11" i="6"/>
  <c r="W11" i="6"/>
  <c r="V11" i="6"/>
  <c r="U11" i="6"/>
  <c r="T11" i="6"/>
  <c r="S11" i="6"/>
  <c r="P11" i="6"/>
  <c r="O11" i="6"/>
  <c r="N11" i="6"/>
  <c r="M11" i="6"/>
  <c r="L11" i="6"/>
  <c r="K11" i="6"/>
  <c r="J11" i="6"/>
  <c r="I11" i="6"/>
  <c r="H11" i="6"/>
  <c r="G11" i="6"/>
  <c r="F11" i="6"/>
  <c r="C11" i="6"/>
  <c r="B11" i="6"/>
  <c r="B53" i="6" s="1"/>
  <c r="AP33" i="5"/>
  <c r="AO33" i="5"/>
  <c r="AN33" i="5"/>
  <c r="AP32" i="5"/>
  <c r="AO32" i="5"/>
  <c r="AN32" i="5"/>
  <c r="AP31" i="5"/>
  <c r="AO31" i="5"/>
  <c r="AN31" i="5"/>
  <c r="AM33" i="5"/>
  <c r="AL33" i="5"/>
  <c r="AK33" i="5"/>
  <c r="AM32" i="5"/>
  <c r="AL32" i="5"/>
  <c r="AK32" i="5"/>
  <c r="AM31" i="5"/>
  <c r="AL31" i="5"/>
  <c r="AK31" i="5"/>
  <c r="AJ33" i="5"/>
  <c r="AI33" i="5"/>
  <c r="AH33" i="5"/>
  <c r="AJ32" i="5"/>
  <c r="AI32" i="5"/>
  <c r="AH32" i="5"/>
  <c r="AJ31" i="5"/>
  <c r="AI31" i="5"/>
  <c r="AH31" i="5"/>
  <c r="AF33" i="5"/>
  <c r="AE33" i="5"/>
  <c r="AD33" i="5"/>
  <c r="AF32" i="5"/>
  <c r="AE32" i="5"/>
  <c r="AD32" i="5"/>
  <c r="AF31" i="5"/>
  <c r="AE31" i="5"/>
  <c r="AD31" i="5"/>
  <c r="AC33" i="5"/>
  <c r="AB33" i="5"/>
  <c r="AA33" i="5"/>
  <c r="AC32" i="5"/>
  <c r="AB32" i="5"/>
  <c r="AA32" i="5"/>
  <c r="AC31" i="5"/>
  <c r="AB31" i="5"/>
  <c r="AA31" i="5"/>
  <c r="Z33" i="5"/>
  <c r="Y33" i="5"/>
  <c r="X33" i="5"/>
  <c r="Z32" i="5"/>
  <c r="Y32" i="5"/>
  <c r="X32" i="5"/>
  <c r="Z31" i="5"/>
  <c r="Y31" i="5"/>
  <c r="X31" i="5"/>
  <c r="V33" i="5"/>
  <c r="U33" i="5"/>
  <c r="T33" i="5"/>
  <c r="V32" i="5"/>
  <c r="U32" i="5"/>
  <c r="T32" i="5"/>
  <c r="V31" i="5"/>
  <c r="U31" i="5"/>
  <c r="T31" i="5"/>
  <c r="S33" i="5"/>
  <c r="R33" i="5"/>
  <c r="Q33" i="5"/>
  <c r="S32" i="5"/>
  <c r="R32" i="5"/>
  <c r="Q32" i="5"/>
  <c r="S31" i="5"/>
  <c r="R31" i="5"/>
  <c r="Q31" i="5"/>
  <c r="P33" i="5"/>
  <c r="O33" i="5"/>
  <c r="P32" i="5"/>
  <c r="O32" i="5"/>
  <c r="P31" i="5"/>
  <c r="O31" i="5"/>
  <c r="L33" i="5"/>
  <c r="K33" i="5"/>
  <c r="J33" i="5"/>
  <c r="L32" i="5"/>
  <c r="K32" i="5"/>
  <c r="J32" i="5"/>
  <c r="L31" i="5"/>
  <c r="K31" i="5"/>
  <c r="J31" i="5"/>
  <c r="I33" i="5"/>
  <c r="H33" i="5"/>
  <c r="G33" i="5"/>
  <c r="I32" i="5"/>
  <c r="H32" i="5"/>
  <c r="G32" i="5"/>
  <c r="I31" i="5"/>
  <c r="H31" i="5"/>
  <c r="G31" i="5"/>
  <c r="E33" i="5"/>
  <c r="D33" i="5"/>
  <c r="D32" i="5"/>
  <c r="D31" i="5"/>
  <c r="BJ23" i="4"/>
  <c r="BG23" i="4"/>
  <c r="BF23" i="4"/>
  <c r="BE23" i="4"/>
  <c r="BC23" i="4"/>
  <c r="BB23" i="4"/>
  <c r="BA23" i="4"/>
  <c r="AY23" i="4"/>
  <c r="AX23" i="4"/>
  <c r="AW23" i="4"/>
  <c r="AU23" i="4"/>
  <c r="AT23" i="4"/>
  <c r="AR23" i="4"/>
  <c r="AP23" i="4"/>
  <c r="AO23" i="4"/>
  <c r="AN23" i="4"/>
  <c r="AL23" i="4"/>
  <c r="AK23" i="4"/>
  <c r="AJ23" i="4"/>
  <c r="AH23" i="4"/>
  <c r="AG23" i="4"/>
  <c r="AE23" i="4"/>
  <c r="AC23" i="4"/>
  <c r="AB23" i="4"/>
  <c r="AA23" i="4"/>
  <c r="Y23" i="4"/>
  <c r="X23" i="4"/>
  <c r="W23" i="4"/>
  <c r="U23" i="4"/>
  <c r="T23" i="4"/>
  <c r="R23" i="4"/>
  <c r="P23" i="4"/>
  <c r="O23" i="4"/>
  <c r="N23" i="4"/>
  <c r="L23" i="4"/>
  <c r="K23" i="4"/>
  <c r="J23" i="4"/>
  <c r="H23" i="4"/>
  <c r="G23" i="4"/>
  <c r="AS23" i="4" l="1"/>
  <c r="S23" i="4"/>
  <c r="S31" i="4" s="1"/>
  <c r="AF23" i="4"/>
  <c r="AF31" i="4" s="1"/>
  <c r="D38" i="6"/>
  <c r="BG11" i="6"/>
  <c r="BG38" i="6"/>
  <c r="D11" i="6"/>
  <c r="BF11" i="6"/>
  <c r="BJ13" i="4"/>
  <c r="BJ31" i="4" s="1"/>
  <c r="BK23" i="4" l="1"/>
  <c r="BG13" i="4"/>
  <c r="BF13" i="4"/>
  <c r="BE13" i="4"/>
  <c r="BC13" i="4"/>
  <c r="BB13" i="4"/>
  <c r="BA13" i="4"/>
  <c r="AY13" i="4"/>
  <c r="AX13" i="4"/>
  <c r="AW13" i="4"/>
  <c r="AU13" i="4"/>
  <c r="AT13" i="4"/>
  <c r="AR13" i="4"/>
  <c r="AP13" i="4"/>
  <c r="AN13" i="4"/>
  <c r="AL13" i="4"/>
  <c r="AK13" i="4"/>
  <c r="AJ13" i="4"/>
  <c r="AH13" i="4"/>
  <c r="AG13" i="4"/>
  <c r="AE13" i="4"/>
  <c r="AC13" i="4"/>
  <c r="AC31" i="4" s="1"/>
  <c r="AB13" i="4"/>
  <c r="AA13" i="4"/>
  <c r="AA31" i="4" s="1"/>
  <c r="Y13" i="4"/>
  <c r="Y31" i="4" s="1"/>
  <c r="X13" i="4"/>
  <c r="W13" i="4"/>
  <c r="U13" i="4"/>
  <c r="T13" i="4"/>
  <c r="R13" i="4"/>
  <c r="P13" i="4"/>
  <c r="O13" i="4"/>
  <c r="N13" i="4"/>
  <c r="L13" i="4"/>
  <c r="K13" i="4"/>
  <c r="J13" i="4"/>
  <c r="H13" i="4"/>
  <c r="G13" i="4"/>
  <c r="C53" i="6"/>
  <c r="D53" i="6"/>
  <c r="E53" i="6"/>
  <c r="E54" i="6" s="1"/>
  <c r="F53" i="6"/>
  <c r="F55" i="6" s="1"/>
  <c r="G53" i="6"/>
  <c r="H53" i="6"/>
  <c r="H56" i="6" s="1"/>
  <c r="I53" i="6"/>
  <c r="J53" i="6"/>
  <c r="K53" i="6"/>
  <c r="L53" i="6"/>
  <c r="M53" i="6"/>
  <c r="N53" i="6"/>
  <c r="O53" i="6"/>
  <c r="P53" i="6"/>
  <c r="S53" i="6"/>
  <c r="T53" i="6"/>
  <c r="U53" i="6"/>
  <c r="V53" i="6"/>
  <c r="W53" i="6"/>
  <c r="X53" i="6"/>
  <c r="Y53" i="6"/>
  <c r="Z53" i="6"/>
  <c r="AA53" i="6"/>
  <c r="AB53" i="6"/>
  <c r="AC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R53" i="6"/>
  <c r="AS53" i="6"/>
  <c r="AT53" i="6"/>
  <c r="AU53" i="6"/>
  <c r="AV53" i="6"/>
  <c r="AW53" i="6"/>
  <c r="AX53" i="6"/>
  <c r="AY53" i="6"/>
  <c r="BD53" i="6"/>
  <c r="BE53" i="6"/>
  <c r="BF53" i="6"/>
  <c r="BG53" i="6"/>
  <c r="BH53" i="6"/>
  <c r="BL23" i="4" l="1"/>
  <c r="J55" i="6"/>
  <c r="N55" i="6" s="1"/>
  <c r="S55" i="6" s="1"/>
  <c r="W55" i="6" s="1"/>
  <c r="AA55" i="6" s="1"/>
  <c r="AF55" i="6" s="1"/>
  <c r="AJ55" i="6" s="1"/>
  <c r="AN55" i="6" s="1"/>
  <c r="AS55" i="6" s="1"/>
  <c r="AW55" i="6" s="1"/>
  <c r="BA55" i="6" s="1"/>
  <c r="L56" i="6"/>
  <c r="P56" i="6" s="1"/>
  <c r="U56" i="6" s="1"/>
  <c r="Y56" i="6" s="1"/>
  <c r="AC56" i="6" s="1"/>
  <c r="AH56" i="6" s="1"/>
  <c r="AL56" i="6" s="1"/>
  <c r="AP56" i="6" s="1"/>
  <c r="AU56" i="6" s="1"/>
  <c r="AY56" i="6" s="1"/>
  <c r="BC56" i="6" s="1"/>
  <c r="I54" i="6"/>
  <c r="M54" i="6" s="1"/>
  <c r="Q54" i="6" l="1"/>
  <c r="R54" i="6" s="1"/>
  <c r="V54" i="6" s="1"/>
  <c r="Z54" i="6" s="1"/>
  <c r="D31" i="4"/>
  <c r="AX31" i="4"/>
  <c r="AL31" i="4"/>
  <c r="O31" i="4"/>
  <c r="BG31" i="4"/>
  <c r="AW31" i="4"/>
  <c r="AK31" i="4"/>
  <c r="N31" i="4"/>
  <c r="D11" i="4"/>
  <c r="BF31" i="4"/>
  <c r="AU31" i="4"/>
  <c r="AJ31" i="4"/>
  <c r="X31" i="4"/>
  <c r="L31" i="4"/>
  <c r="BE31" i="4"/>
  <c r="AT31" i="4"/>
  <c r="AH31" i="4"/>
  <c r="W31" i="4"/>
  <c r="BC31" i="4"/>
  <c r="AR31" i="4"/>
  <c r="AG31" i="4"/>
  <c r="U31" i="4"/>
  <c r="J31" i="4"/>
  <c r="BB31" i="4"/>
  <c r="AP31" i="4"/>
  <c r="T31" i="4"/>
  <c r="H31" i="4"/>
  <c r="BA31" i="4"/>
  <c r="R31" i="4"/>
  <c r="F11" i="4"/>
  <c r="AY31" i="4"/>
  <c r="AN31" i="4"/>
  <c r="AB31" i="4"/>
  <c r="P31" i="4"/>
  <c r="C31" i="4"/>
  <c r="AS32" i="5"/>
  <c r="B11" i="4"/>
  <c r="C11" i="4"/>
  <c r="AD54" i="6" l="1"/>
  <c r="AE54" i="6" s="1"/>
  <c r="AI54" i="6" s="1"/>
  <c r="AM54" i="6" s="1"/>
  <c r="B31" i="4"/>
  <c r="G31" i="4"/>
  <c r="K31" i="4"/>
  <c r="AS33" i="5"/>
  <c r="AS31" i="5"/>
  <c r="AT32" i="5"/>
  <c r="AQ54" i="6" l="1"/>
  <c r="AR54" i="6" s="1"/>
  <c r="AV54" i="6" s="1"/>
  <c r="AZ54" i="6" s="1"/>
  <c r="AT31" i="5"/>
  <c r="AT33" i="5"/>
  <c r="AR34" i="5"/>
  <c r="AQ34" i="5"/>
  <c r="AP34" i="5"/>
  <c r="AO34" i="5"/>
  <c r="AN34" i="5"/>
  <c r="AM34" i="5"/>
  <c r="AL34" i="5"/>
  <c r="AK34" i="5"/>
  <c r="AJ34" i="5"/>
  <c r="AI34" i="5"/>
  <c r="AH34" i="5"/>
  <c r="AF34" i="5"/>
  <c r="AE34" i="5"/>
  <c r="AD34" i="5"/>
  <c r="AC34" i="5"/>
  <c r="AB34" i="5"/>
  <c r="AA34" i="5"/>
  <c r="Z34" i="5"/>
  <c r="Y34" i="5"/>
  <c r="X34" i="5"/>
  <c r="V34" i="5"/>
  <c r="U34" i="5"/>
  <c r="T34" i="5"/>
  <c r="S34" i="5"/>
  <c r="R34" i="5"/>
  <c r="Q34" i="5"/>
  <c r="P34" i="5"/>
  <c r="O34" i="5"/>
  <c r="L34" i="5"/>
  <c r="K34" i="5"/>
  <c r="J34" i="5"/>
  <c r="I34" i="5"/>
  <c r="H34" i="5"/>
  <c r="G34" i="5"/>
  <c r="F34" i="5"/>
  <c r="E34" i="5"/>
  <c r="D34" i="5" l="1"/>
  <c r="BL39" i="4" l="1"/>
  <c r="BL37" i="4"/>
  <c r="AR38" i="5" l="1"/>
  <c r="F37" i="5"/>
  <c r="E36" i="5"/>
  <c r="D35" i="5"/>
  <c r="AS34" i="5" l="1"/>
  <c r="AT34" i="5"/>
  <c r="H36" i="5"/>
  <c r="K36" i="5" s="1"/>
  <c r="O36" i="5" s="1"/>
  <c r="R36" i="5" s="1"/>
  <c r="U36" i="5" s="1"/>
  <c r="Y36" i="5" s="1"/>
  <c r="AB36" i="5" s="1"/>
  <c r="AE36" i="5" s="1"/>
  <c r="AI36" i="5" s="1"/>
  <c r="AL36" i="5" s="1"/>
  <c r="AO36" i="5" s="1"/>
  <c r="AQ36" i="5" s="1"/>
  <c r="I37" i="5"/>
  <c r="L37" i="5" s="1"/>
  <c r="P37" i="5" s="1"/>
  <c r="S37" i="5" s="1"/>
  <c r="V37" i="5" s="1"/>
  <c r="Z37" i="5" s="1"/>
  <c r="AC37" i="5" s="1"/>
  <c r="AF37" i="5" s="1"/>
  <c r="AJ37" i="5" s="1"/>
  <c r="AM37" i="5" s="1"/>
  <c r="AP37" i="5" s="1"/>
  <c r="AR37" i="5" s="1"/>
  <c r="G35" i="5"/>
  <c r="J35" i="5" s="1"/>
  <c r="K35" i="4"/>
  <c r="K36" i="4"/>
  <c r="AB36" i="4"/>
  <c r="AB35" i="4"/>
  <c r="T35" i="4"/>
  <c r="BB35" i="4"/>
  <c r="AG36" i="4"/>
  <c r="AG35" i="4"/>
  <c r="AX35" i="4"/>
  <c r="AX36" i="4"/>
  <c r="T36" i="4"/>
  <c r="AT35" i="4"/>
  <c r="AT36" i="4"/>
  <c r="AK36" i="4"/>
  <c r="AK35" i="4"/>
  <c r="X36" i="4"/>
  <c r="X35" i="4"/>
  <c r="G34" i="4"/>
  <c r="K34" i="4" s="1"/>
  <c r="O34" i="4" s="1"/>
  <c r="J34" i="4"/>
  <c r="S34" i="4" l="1"/>
  <c r="T34" i="4" s="1"/>
  <c r="X34" i="4" s="1"/>
  <c r="AB34" i="4" s="1"/>
  <c r="M35" i="5"/>
  <c r="N35" i="5" s="1"/>
  <c r="Q35" i="5" s="1"/>
  <c r="T35" i="5" s="1"/>
  <c r="O35" i="4"/>
  <c r="O36" i="4"/>
  <c r="N34" i="4"/>
  <c r="H34" i="4"/>
  <c r="L34" i="4" s="1"/>
  <c r="G37" i="4"/>
  <c r="G35" i="4"/>
  <c r="G38" i="4"/>
  <c r="G36" i="4"/>
  <c r="BB36" i="4"/>
  <c r="AF34" i="4" l="1"/>
  <c r="AG34" i="4" s="1"/>
  <c r="AK34" i="4" s="1"/>
  <c r="W35" i="5"/>
  <c r="X35" i="5" s="1"/>
  <c r="AA35" i="5" s="1"/>
  <c r="AD35" i="5" s="1"/>
  <c r="K37" i="4"/>
  <c r="P34" i="4"/>
  <c r="K38" i="4"/>
  <c r="R34" i="4"/>
  <c r="AK35" i="5" l="1"/>
  <c r="AN35" i="5" s="1"/>
  <c r="O37" i="4"/>
  <c r="U34" i="4"/>
  <c r="O38" i="4"/>
  <c r="W34" i="4"/>
  <c r="AA34" i="4" l="1"/>
  <c r="T37" i="4"/>
  <c r="T38" i="4"/>
  <c r="Y34" i="4"/>
  <c r="AE34" i="4" l="1"/>
  <c r="X38" i="4"/>
  <c r="AC34" i="4"/>
  <c r="X37" i="4"/>
  <c r="AB38" i="4" l="1"/>
  <c r="AB37" i="4"/>
  <c r="AH34" i="4"/>
  <c r="AJ34" i="4"/>
  <c r="AN34" i="4" l="1"/>
  <c r="AL34" i="4"/>
  <c r="AG37" i="4"/>
  <c r="AG38" i="4"/>
  <c r="AP34" i="4" l="1"/>
  <c r="AK37" i="4"/>
  <c r="AK38" i="4"/>
  <c r="AR34" i="4"/>
  <c r="AW34" i="4" l="1"/>
  <c r="AU34" i="4"/>
  <c r="BA34" i="4" l="1"/>
  <c r="AY34" i="4"/>
  <c r="BE34" i="4" l="1"/>
  <c r="BC34" i="4"/>
  <c r="BG34" i="4" l="1"/>
  <c r="BI13" i="4"/>
  <c r="F13" i="4" s="1"/>
  <c r="BI23" i="4"/>
  <c r="F23" i="4" s="1"/>
  <c r="BI31" i="4" l="1"/>
  <c r="F31" i="4"/>
  <c r="AS19" i="4" l="1"/>
  <c r="AO13" i="4"/>
  <c r="AO31" i="4" s="1"/>
  <c r="AS13" i="4" l="1"/>
  <c r="AS31" i="4" s="1"/>
  <c r="E19" i="4"/>
  <c r="BK19" i="4" s="1"/>
  <c r="AO35" i="4"/>
  <c r="AO36" i="4"/>
  <c r="AO34" i="4"/>
  <c r="E11" i="4" l="1"/>
  <c r="E13" i="4"/>
  <c r="E31" i="4" s="1"/>
  <c r="BH13" i="4"/>
  <c r="BL19" i="4"/>
  <c r="BK13" i="4"/>
  <c r="AS34" i="4"/>
  <c r="AO37" i="4"/>
  <c r="AO38" i="4"/>
  <c r="BH23" i="4" l="1"/>
  <c r="AT34" i="4"/>
  <c r="AX34" i="4" s="1"/>
  <c r="BH31" i="4"/>
  <c r="BK31" i="4"/>
  <c r="BL31" i="4" s="1"/>
  <c r="BL13" i="4"/>
  <c r="AT37" i="4"/>
  <c r="AT38" i="4"/>
  <c r="BL35" i="4" l="1"/>
  <c r="BL34" i="4"/>
  <c r="BB34" i="4"/>
  <c r="AX38" i="4"/>
  <c r="AX37" i="4"/>
  <c r="BB38" i="4" l="1"/>
  <c r="BB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Werner, Tommy</author>
  </authors>
  <commentList>
    <comment ref="BH11" authorId="0" shapeId="0" xr:uid="{51045C2D-0521-4E49-B44F-8B1406F17DB3}">
      <text>
        <r>
          <rPr>
            <b/>
            <sz val="9"/>
            <color indexed="81"/>
            <rFont val="Tahoma"/>
            <family val="2"/>
          </rPr>
          <t>Werner, Tommy:</t>
        </r>
        <r>
          <rPr>
            <sz val="9"/>
            <color indexed="81"/>
            <rFont val="Tahoma"/>
            <family val="2"/>
          </rPr>
          <t xml:space="preserve">
July</t>
        </r>
      </text>
    </comment>
  </commentList>
</comments>
</file>

<file path=xl/sharedStrings.xml><?xml version="1.0" encoding="utf-8"?>
<sst xmlns="http://schemas.openxmlformats.org/spreadsheetml/2006/main" count="354" uniqueCount="217">
  <si>
    <t>Department of Financial Services</t>
  </si>
  <si>
    <t>Annual</t>
  </si>
  <si>
    <t>Fiscal Year to Date</t>
  </si>
  <si>
    <t>Appropriated</t>
  </si>
  <si>
    <t>Unreleased</t>
  </si>
  <si>
    <t>Projected</t>
  </si>
  <si>
    <t>Release Remaining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</si>
  <si>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</si>
  <si>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</si>
  <si>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</si>
  <si>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</si>
  <si>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</si>
  <si>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</si>
  <si>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</si>
  <si>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</si>
  <si>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</si>
  <si>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</si>
  <si>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FLAIR System Replacement (100781)</t>
  </si>
  <si>
    <t>Oracle Software and Maintenance (FP005)</t>
  </si>
  <si>
    <t>Salaries &amp; Benefits (010000)</t>
  </si>
  <si>
    <t>Risk Management Insurance (103241)</t>
  </si>
  <si>
    <t>Totals</t>
  </si>
  <si>
    <t>Running Totals</t>
  </si>
  <si>
    <t>Total Incurred/Total Projected FYTD</t>
  </si>
  <si>
    <t>Monthly Total Incurred/Total Projected</t>
  </si>
  <si>
    <t>Total Paid/Total Projected FYTD</t>
  </si>
  <si>
    <t>Monthly Total Incurred/Total Projected (Variance)</t>
  </si>
  <si>
    <t>FYTD Total Incurred/Total Projected</t>
  </si>
  <si>
    <t>Total Release/Total Appropriation</t>
  </si>
  <si>
    <t>FYTD Total Incurred/Total Projected (Variance)</t>
  </si>
  <si>
    <t>Total Paid/Total Release</t>
  </si>
  <si>
    <t>`</t>
  </si>
  <si>
    <t>Description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</si>
  <si>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</si>
  <si>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</si>
  <si>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</si>
  <si>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</si>
  <si>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</si>
  <si>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</si>
  <si>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</si>
  <si>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</si>
  <si>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</si>
  <si>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</si>
  <si>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</si>
  <si>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</si>
  <si>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</si>
  <si>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</si>
  <si>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</si>
  <si>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</si>
  <si>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</si>
  <si>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</si>
  <si>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</si>
  <si>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</si>
  <si>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</si>
  <si>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</si>
  <si>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</si>
  <si>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</si>
  <si>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</si>
  <si>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</si>
  <si>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</si>
  <si>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</si>
  <si>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</si>
  <si>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</si>
  <si>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</si>
  <si>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</si>
  <si>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</si>
  <si>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</si>
  <si>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</si>
  <si>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</si>
  <si>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Total
Projection</t>
  </si>
  <si>
    <t>Ref #</t>
  </si>
  <si>
    <t>Deliverable Name</t>
  </si>
  <si>
    <t>Prod Supp</t>
  </si>
  <si>
    <t>Oracle OCI Costs</t>
  </si>
  <si>
    <t>Monthly Facilities Expense</t>
  </si>
  <si>
    <t>Support Tools Maintenance</t>
  </si>
  <si>
    <t>Support Tools Purchase</t>
  </si>
  <si>
    <t>Solution Software Support</t>
  </si>
  <si>
    <t>Monthly Totals</t>
  </si>
  <si>
    <t>Projected YTD</t>
  </si>
  <si>
    <t>Incurred YTD</t>
  </si>
  <si>
    <t>Paid YTD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</si>
  <si>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</si>
  <si>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</si>
  <si>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</si>
  <si>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</si>
  <si>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</si>
  <si>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</si>
  <si>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</si>
  <si>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</si>
  <si>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</si>
  <si>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</si>
  <si>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</si>
  <si>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Production Support</t>
  </si>
  <si>
    <t>Facilities and Maintenance (FP004)</t>
  </si>
  <si>
    <t>SSI Implementation Services (FP004)</t>
  </si>
  <si>
    <t>CF 2022-23</t>
  </si>
  <si>
    <t>CF Incurred</t>
  </si>
  <si>
    <t>CF Paid</t>
  </si>
  <si>
    <t>Implementation</t>
  </si>
  <si>
    <t>Total</t>
  </si>
  <si>
    <t>Program</t>
  </si>
  <si>
    <t>Purchase</t>
  </si>
  <si>
    <t>Total Projection</t>
  </si>
  <si>
    <t>Incurred</t>
  </si>
  <si>
    <t>Paid</t>
  </si>
  <si>
    <t xml:space="preserve">Projected
FYTD
</t>
  </si>
  <si>
    <t xml:space="preserve">
Incurred
FYTD
</t>
  </si>
  <si>
    <t xml:space="preserve">
Paid
FYTD
</t>
  </si>
  <si>
    <t>Current License Tech Support</t>
  </si>
  <si>
    <t>**Micro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</si>
  <si>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</si>
  <si>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</si>
  <si>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</si>
  <si>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</si>
  <si>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</si>
  <si>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*Oracle Financial Analytics Fusion Edition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</si>
  <si>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</si>
  <si>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</si>
  <si>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</si>
  <si>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</si>
  <si>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</si>
  <si>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</si>
  <si>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*PeopleSoft Enterprise Contracts</t>
  </si>
  <si>
    <t>*PeopleSoft Enterprise eSettlements</t>
  </si>
  <si>
    <t>*PeopleSoft Enterprise Expenses</t>
  </si>
  <si>
    <t xml:space="preserve">*PeopleSoft Enterprise Financials </t>
  </si>
  <si>
    <t>*PeopleSoft Enterprise Grants</t>
  </si>
  <si>
    <t xml:space="preserve">*PeopleSoft Enterprise Human Resources </t>
  </si>
  <si>
    <t xml:space="preserve">*PeopleSoft Enterprise Payroll </t>
  </si>
  <si>
    <t>*PeopleSoft Enterprise Project Costing</t>
  </si>
  <si>
    <t>*PeopleSoft Enterprise Purchasing</t>
  </si>
  <si>
    <t>*PeopleSoft Enterprise Supplier Contract Management</t>
  </si>
  <si>
    <t xml:space="preserve">*PeopleSoft Enterprise Treasury </t>
  </si>
  <si>
    <t>New License Purchase and Tech Support</t>
  </si>
  <si>
    <t>Projected FYTD</t>
  </si>
  <si>
    <t>Incurred FYTD</t>
  </si>
  <si>
    <t>Paid FYTD</t>
  </si>
  <si>
    <t xml:space="preserve">Implementation Total: </t>
  </si>
  <si>
    <t xml:space="preserve">Production Support Facilities: </t>
  </si>
  <si>
    <t xml:space="preserve">Production Support (No Facilities) Total: </t>
  </si>
  <si>
    <t>Florida PALM FY 2023 - 2024 Spend Plan Summary FYTD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</si>
  <si>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</si>
  <si>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</si>
  <si>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</si>
  <si>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</si>
  <si>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</si>
  <si>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</si>
  <si>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</si>
  <si>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</si>
  <si>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</si>
  <si>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</si>
  <si>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</si>
  <si>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</si>
  <si>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CF 2023-24</t>
  </si>
  <si>
    <t>Florida PALM FY 2023 - 2024 SSI Contract Detail FYTD</t>
  </si>
  <si>
    <t>Project Administration</t>
  </si>
  <si>
    <t>Contingency (100819)</t>
  </si>
  <si>
    <t>AM Services</t>
  </si>
  <si>
    <t>IM Services</t>
  </si>
  <si>
    <t>Total Q1 Projection</t>
  </si>
  <si>
    <t>HR Analytics</t>
  </si>
  <si>
    <t>Project Analytics</t>
  </si>
  <si>
    <t>Production Support (FP004)</t>
  </si>
  <si>
    <t xml:space="preserve">Tech Support </t>
  </si>
  <si>
    <t xml:space="preserve">*PeopleSoft Enterprise Time and Labor </t>
  </si>
  <si>
    <t>FY 2023 - 2024 Spend Plan Footnotes</t>
  </si>
  <si>
    <t>Category
(Cost Area / Contract)</t>
  </si>
  <si>
    <t>Production Support Administration</t>
  </si>
  <si>
    <t>QA Support Services</t>
  </si>
  <si>
    <t>Completion of Solution Design (Requirements) Segment I</t>
  </si>
  <si>
    <t>Completion of Solution Design (Requirements) Segment II</t>
  </si>
  <si>
    <t>Updated Data Conversion and Migration Strategy</t>
  </si>
  <si>
    <t>Development of Standardized Business Process Models – Payroll</t>
  </si>
  <si>
    <t xml:space="preserve">Development of the Master Data Configuration Workbooks </t>
  </si>
  <si>
    <t>Completion of Solution Design (Requirements) Segment III</t>
  </si>
  <si>
    <t>Updated Technical Architecture Design</t>
  </si>
  <si>
    <t xml:space="preserve">Updated System Testing Plan </t>
  </si>
  <si>
    <t>Completion of Solution Design (Requirements) Segment IV</t>
  </si>
  <si>
    <t xml:space="preserve">Updated Deployment Strategy </t>
  </si>
  <si>
    <t>Completion of Build Segment I</t>
  </si>
  <si>
    <t>Establish DW/BI Environments</t>
  </si>
  <si>
    <t>ERP and OC Support Services</t>
  </si>
  <si>
    <t>IT Service Management Implementation and Software (100777)</t>
  </si>
  <si>
    <t>ITSM Software</t>
  </si>
  <si>
    <t>DMS IV&amp;V Transfer (100821)</t>
  </si>
  <si>
    <t>DMS HR Transfer (107040)</t>
  </si>
  <si>
    <t>D636</t>
  </si>
  <si>
    <t>D637</t>
  </si>
  <si>
    <t>D638</t>
  </si>
  <si>
    <t>D639</t>
  </si>
  <si>
    <t>D640</t>
  </si>
  <si>
    <t>D641</t>
  </si>
  <si>
    <t>D642</t>
  </si>
  <si>
    <t>D643</t>
  </si>
  <si>
    <t>D644</t>
  </si>
  <si>
    <t>D645</t>
  </si>
  <si>
    <t>D646</t>
  </si>
  <si>
    <t>D647</t>
  </si>
  <si>
    <t>Time and Labor Year 1 Support</t>
  </si>
  <si>
    <t>Q2 Baseline Adjustment</t>
  </si>
  <si>
    <t>ITSM Implementation</t>
  </si>
  <si>
    <t xml:space="preserve"> Q2 Baseline Adjustment</t>
  </si>
  <si>
    <t>Released</t>
  </si>
  <si>
    <t>Oracle Autonomous Cloud (OAC) Dev</t>
  </si>
  <si>
    <t>Oracle Autonomous Cloud (OAC) Test</t>
  </si>
  <si>
    <t>COBOL</t>
  </si>
  <si>
    <t>Additional Facilities</t>
  </si>
  <si>
    <t>``</t>
  </si>
  <si>
    <t>Florida PALM FY 2023 - 2024 Oracle Detail FYTD</t>
  </si>
  <si>
    <t>Q4 Baseline Adjustment</t>
  </si>
  <si>
    <t>Q3 Baseline Adjustment</t>
  </si>
  <si>
    <t xml:space="preserve"> Q4 Baseline Adjustment</t>
  </si>
  <si>
    <t xml:space="preserve"> Q3 Baseline Adjustment</t>
  </si>
  <si>
    <t>Incurred amounts were less than anticipated due to financial consequences being applied for D646.</t>
  </si>
  <si>
    <t>Incurred amounts were greater than anticipated due to additional technology purchased for increased staff levels</t>
  </si>
  <si>
    <t>As of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</si>
</sst>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rgb="FFE2E2E2"/>
      <name val="Arial"/>
      <family val="2"/>
    </font>
    <font>
      <b/>
      <sz val="16"/>
      <color theme="1"/>
      <name val="Arial"/>
      <family val="2"/>
    </font>
    <font>
      <i/>
      <u/>
      <sz val="11"/>
      <color theme="1"/>
      <name val="Arial"/>
      <family val="2"/>
    </font>
    <font>
      <sz val="11"/>
      <color theme="7" tint="0.39997558519241921"/>
      <name val="Arial"/>
      <family val="2"/>
    </font>
    <font>
      <i/>
      <sz val="11"/>
      <color theme="7"/>
      <name val="Arial"/>
      <family val="2"/>
    </font>
    <font>
      <i/>
      <sz val="1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0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44" fontId="7" fillId="0" borderId="0" xfId="2" applyFont="1"/>
    <xf numFmtId="9" fontId="7" fillId="0" borderId="0" xfId="3" applyFont="1"/>
    <xf numFmtId="44" fontId="7" fillId="0" borderId="0" xfId="2" applyFont="1" applyAlignment="1">
      <alignment horizontal="center" vertical="center"/>
    </xf>
    <xf numFmtId="44" fontId="7" fillId="0" borderId="0" xfId="0" applyNumberFormat="1" applyFont="1"/>
    <xf numFmtId="0" fontId="11" fillId="0" borderId="1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/>
    <xf numFmtId="17" fontId="12" fillId="7" borderId="8" xfId="0" applyNumberFormat="1" applyFont="1" applyFill="1" applyBorder="1" applyAlignment="1">
      <alignment vertical="center" wrapText="1"/>
    </xf>
    <xf numFmtId="17" fontId="12" fillId="7" borderId="15" xfId="0" applyNumberFormat="1" applyFont="1" applyFill="1" applyBorder="1" applyAlignment="1">
      <alignment vertical="center" wrapText="1"/>
    </xf>
    <xf numFmtId="0" fontId="12" fillId="12" borderId="19" xfId="0" applyFont="1" applyFill="1" applyBorder="1" applyAlignment="1">
      <alignment vertical="center"/>
    </xf>
    <xf numFmtId="44" fontId="12" fillId="13" borderId="2" xfId="2" applyFont="1" applyFill="1" applyBorder="1" applyAlignment="1">
      <alignment horizontal="left" vertical="center" wrapText="1"/>
    </xf>
    <xf numFmtId="44" fontId="12" fillId="13" borderId="20" xfId="2" applyFont="1" applyFill="1" applyBorder="1" applyAlignment="1">
      <alignment horizontal="left" vertical="center" wrapText="1"/>
    </xf>
    <xf numFmtId="44" fontId="12" fillId="14" borderId="2" xfId="2" applyFont="1" applyFill="1" applyBorder="1" applyAlignment="1">
      <alignment vertical="center" wrapText="1"/>
    </xf>
    <xf numFmtId="44" fontId="12" fillId="15" borderId="21" xfId="2" applyFont="1" applyFill="1" applyBorder="1" applyAlignment="1">
      <alignment vertical="center" wrapText="1"/>
    </xf>
    <xf numFmtId="44" fontId="12" fillId="15" borderId="22" xfId="2" applyFont="1" applyFill="1" applyBorder="1" applyAlignment="1">
      <alignment vertical="center" wrapText="1"/>
    </xf>
    <xf numFmtId="44" fontId="12" fillId="16" borderId="3" xfId="2" applyFont="1" applyFill="1" applyBorder="1" applyAlignment="1">
      <alignment vertical="center" wrapText="1"/>
    </xf>
    <xf numFmtId="44" fontId="14" fillId="8" borderId="12" xfId="2" applyFont="1" applyFill="1" applyBorder="1" applyAlignment="1">
      <alignment vertical="center" wrapText="1"/>
    </xf>
    <xf numFmtId="44" fontId="12" fillId="14" borderId="24" xfId="2" applyFont="1" applyFill="1" applyBorder="1" applyAlignment="1">
      <alignment vertical="center" wrapText="1"/>
    </xf>
    <xf numFmtId="44" fontId="12" fillId="16" borderId="4" xfId="2" applyFont="1" applyFill="1" applyBorder="1" applyAlignment="1">
      <alignment horizontal="left" vertical="center" wrapText="1"/>
    </xf>
    <xf numFmtId="44" fontId="12" fillId="18" borderId="24" xfId="2" applyFont="1" applyFill="1" applyBorder="1" applyAlignment="1">
      <alignment horizontal="left" vertical="center" wrapText="1"/>
    </xf>
    <xf numFmtId="0" fontId="15" fillId="0" borderId="19" xfId="0" applyFont="1" applyBorder="1" applyAlignment="1">
      <alignment vertical="center"/>
    </xf>
    <xf numFmtId="44" fontId="15" fillId="0" borderId="26" xfId="2" applyFont="1" applyFill="1" applyBorder="1" applyAlignment="1">
      <alignment vertical="center" wrapText="1"/>
    </xf>
    <xf numFmtId="44" fontId="15" fillId="0" borderId="28" xfId="2" applyFont="1" applyFill="1" applyBorder="1" applyAlignment="1">
      <alignment vertical="center" wrapText="1"/>
    </xf>
    <xf numFmtId="0" fontId="16" fillId="0" borderId="29" xfId="2" quotePrefix="1" applyNumberFormat="1" applyFont="1" applyFill="1" applyBorder="1" applyAlignment="1">
      <alignment vertical="center" wrapText="1"/>
    </xf>
    <xf numFmtId="44" fontId="15" fillId="0" borderId="30" xfId="2" applyFont="1" applyFill="1" applyBorder="1" applyAlignment="1">
      <alignment vertical="center" wrapText="1"/>
    </xf>
    <xf numFmtId="44" fontId="15" fillId="0" borderId="31" xfId="2" applyFont="1" applyFill="1" applyBorder="1" applyAlignment="1">
      <alignment vertical="center" wrapText="1"/>
    </xf>
    <xf numFmtId="44" fontId="15" fillId="0" borderId="32" xfId="2" applyFont="1" applyFill="1" applyBorder="1" applyAlignment="1">
      <alignment vertical="center" wrapText="1"/>
    </xf>
    <xf numFmtId="44" fontId="17" fillId="0" borderId="33" xfId="2" applyFont="1" applyFill="1" applyBorder="1" applyAlignment="1">
      <alignment vertical="center" wrapText="1"/>
    </xf>
    <xf numFmtId="44" fontId="15" fillId="0" borderId="34" xfId="2" applyFont="1" applyFill="1" applyBorder="1" applyAlignment="1">
      <alignment vertical="center" wrapText="1"/>
    </xf>
    <xf numFmtId="44" fontId="15" fillId="0" borderId="36" xfId="2" applyFont="1" applyFill="1" applyBorder="1" applyAlignment="1">
      <alignment horizontal="left" vertical="center" wrapText="1"/>
    </xf>
    <xf numFmtId="44" fontId="15" fillId="0" borderId="34" xfId="2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44" fontId="15" fillId="0" borderId="36" xfId="2" applyFont="1" applyFill="1" applyBorder="1" applyAlignment="1">
      <alignment vertical="center" wrapText="1"/>
    </xf>
    <xf numFmtId="44" fontId="7" fillId="0" borderId="0" xfId="2" applyFont="1" applyFill="1"/>
    <xf numFmtId="0" fontId="12" fillId="12" borderId="47" xfId="0" applyFont="1" applyFill="1" applyBorder="1" applyAlignment="1">
      <alignment vertical="center"/>
    </xf>
    <xf numFmtId="44" fontId="15" fillId="17" borderId="34" xfId="2" applyFont="1" applyFill="1" applyBorder="1" applyAlignment="1">
      <alignment vertical="center" wrapText="1"/>
    </xf>
    <xf numFmtId="44" fontId="17" fillId="8" borderId="36" xfId="2" applyFont="1" applyFill="1" applyBorder="1" applyAlignment="1">
      <alignment vertical="center" wrapText="1"/>
    </xf>
    <xf numFmtId="44" fontId="12" fillId="13" borderId="26" xfId="2" applyFont="1" applyFill="1" applyBorder="1" applyAlignment="1">
      <alignment horizontal="left" vertical="center" wrapText="1"/>
    </xf>
    <xf numFmtId="44" fontId="12" fillId="13" borderId="47" xfId="2" applyFont="1" applyFill="1" applyBorder="1" applyAlignment="1">
      <alignment horizontal="left" vertical="center" wrapText="1"/>
    </xf>
    <xf numFmtId="0" fontId="12" fillId="12" borderId="54" xfId="0" applyFont="1" applyFill="1" applyBorder="1" applyAlignment="1">
      <alignment vertical="center"/>
    </xf>
    <xf numFmtId="44" fontId="12" fillId="13" borderId="19" xfId="2" applyFont="1" applyFill="1" applyBorder="1" applyAlignment="1">
      <alignment horizontal="left" vertical="center" wrapText="1"/>
    </xf>
    <xf numFmtId="44" fontId="12" fillId="13" borderId="42" xfId="2" applyFont="1" applyFill="1" applyBorder="1" applyAlignment="1">
      <alignment horizontal="left" vertical="center" wrapText="1"/>
    </xf>
    <xf numFmtId="44" fontId="15" fillId="15" borderId="30" xfId="2" applyFont="1" applyFill="1" applyBorder="1" applyAlignment="1">
      <alignment vertical="center" wrapText="1"/>
    </xf>
    <xf numFmtId="44" fontId="15" fillId="15" borderId="29" xfId="2" applyFont="1" applyFill="1" applyBorder="1" applyAlignment="1">
      <alignment vertical="center" wrapText="1"/>
    </xf>
    <xf numFmtId="44" fontId="15" fillId="16" borderId="33" xfId="2" applyFont="1" applyFill="1" applyBorder="1" applyAlignment="1">
      <alignment vertical="center" wrapText="1"/>
    </xf>
    <xf numFmtId="44" fontId="15" fillId="14" borderId="32" xfId="2" applyFont="1" applyFill="1" applyBorder="1" applyAlignment="1">
      <alignment vertical="center" wrapText="1"/>
    </xf>
    <xf numFmtId="44" fontId="15" fillId="17" borderId="32" xfId="2" applyFont="1" applyFill="1" applyBorder="1" applyAlignment="1">
      <alignment vertical="center" wrapText="1"/>
    </xf>
    <xf numFmtId="44" fontId="17" fillId="8" borderId="33" xfId="2" applyFont="1" applyFill="1" applyBorder="1" applyAlignment="1">
      <alignment vertical="center" wrapText="1"/>
    </xf>
    <xf numFmtId="44" fontId="15" fillId="16" borderId="57" xfId="2" applyFont="1" applyFill="1" applyBorder="1" applyAlignment="1">
      <alignment horizontal="left" vertical="center" wrapText="1"/>
    </xf>
    <xf numFmtId="44" fontId="15" fillId="18" borderId="40" xfId="2" applyFont="1" applyFill="1" applyBorder="1" applyAlignment="1">
      <alignment horizontal="left" vertical="center" wrapText="1"/>
    </xf>
    <xf numFmtId="0" fontId="12" fillId="12" borderId="19" xfId="0" applyFont="1" applyFill="1" applyBorder="1" applyAlignment="1">
      <alignment horizontal="left" vertical="center"/>
    </xf>
    <xf numFmtId="44" fontId="15" fillId="14" borderId="26" xfId="2" applyFont="1" applyFill="1" applyBorder="1" applyAlignment="1">
      <alignment vertical="center" wrapText="1"/>
    </xf>
    <xf numFmtId="44" fontId="15" fillId="15" borderId="45" xfId="2" applyFont="1" applyFill="1" applyBorder="1" applyAlignment="1">
      <alignment vertical="center" wrapText="1"/>
    </xf>
    <xf numFmtId="44" fontId="15" fillId="15" borderId="44" xfId="2" applyFont="1" applyFill="1" applyBorder="1" applyAlignment="1">
      <alignment vertical="center" wrapText="1"/>
    </xf>
    <xf numFmtId="44" fontId="15" fillId="16" borderId="36" xfId="2" applyFont="1" applyFill="1" applyBorder="1" applyAlignment="1">
      <alignment vertical="center" wrapText="1"/>
    </xf>
    <xf numFmtId="44" fontId="12" fillId="4" borderId="20" xfId="2" applyFont="1" applyFill="1" applyBorder="1" applyAlignment="1">
      <alignment horizontal="right" vertical="center" wrapText="1"/>
    </xf>
    <xf numFmtId="44" fontId="12" fillId="5" borderId="2" xfId="2" applyFont="1" applyFill="1" applyBorder="1" applyAlignment="1">
      <alignment horizontal="left" vertical="center" wrapText="1"/>
    </xf>
    <xf numFmtId="44" fontId="12" fillId="5" borderId="20" xfId="2" applyFont="1" applyFill="1" applyBorder="1" applyAlignment="1">
      <alignment horizontal="left" vertical="center" wrapText="1"/>
    </xf>
    <xf numFmtId="44" fontId="12" fillId="6" borderId="2" xfId="2" applyFont="1" applyFill="1" applyBorder="1" applyAlignment="1">
      <alignment horizontal="left" vertical="center" wrapText="1"/>
    </xf>
    <xf numFmtId="44" fontId="12" fillId="7" borderId="21" xfId="2" applyFont="1" applyFill="1" applyBorder="1" applyAlignment="1">
      <alignment vertical="center" wrapText="1"/>
    </xf>
    <xf numFmtId="44" fontId="12" fillId="7" borderId="22" xfId="2" applyFont="1" applyFill="1" applyBorder="1" applyAlignment="1">
      <alignment vertical="center" wrapText="1"/>
    </xf>
    <xf numFmtId="44" fontId="12" fillId="8" borderId="23" xfId="2" applyFont="1" applyFill="1" applyBorder="1" applyAlignment="1">
      <alignment horizontal="left" vertical="center" wrapText="1"/>
    </xf>
    <xf numFmtId="44" fontId="12" fillId="9" borderId="24" xfId="2" applyFont="1" applyFill="1" applyBorder="1" applyAlignment="1">
      <alignment horizontal="left" vertical="center" wrapText="1"/>
    </xf>
    <xf numFmtId="44" fontId="13" fillId="10" borderId="4" xfId="2" applyFont="1" applyFill="1" applyBorder="1" applyAlignment="1">
      <alignment horizontal="left" vertical="center" wrapText="1"/>
    </xf>
    <xf numFmtId="44" fontId="12" fillId="6" borderId="24" xfId="2" applyFont="1" applyFill="1" applyBorder="1" applyAlignment="1">
      <alignment horizontal="left" vertical="center" wrapText="1"/>
    </xf>
    <xf numFmtId="44" fontId="12" fillId="8" borderId="4" xfId="2" applyFont="1" applyFill="1" applyBorder="1" applyAlignment="1">
      <alignment horizontal="left" vertical="center" wrapText="1"/>
    </xf>
    <xf numFmtId="44" fontId="12" fillId="11" borderId="24" xfId="2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19" fillId="0" borderId="58" xfId="0" applyFont="1" applyBorder="1" applyAlignment="1">
      <alignment horizontal="right"/>
    </xf>
    <xf numFmtId="0" fontId="7" fillId="0" borderId="58" xfId="0" applyFont="1" applyBorder="1" applyAlignment="1">
      <alignment horizontal="center" vertical="center"/>
    </xf>
    <xf numFmtId="44" fontId="7" fillId="0" borderId="58" xfId="0" applyNumberFormat="1" applyFont="1" applyBorder="1" applyAlignment="1">
      <alignment horizontal="center" vertical="center"/>
    </xf>
    <xf numFmtId="44" fontId="7" fillId="0" borderId="58" xfId="0" applyNumberFormat="1" applyFont="1" applyBorder="1"/>
    <xf numFmtId="44" fontId="7" fillId="0" borderId="58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9" fontId="7" fillId="0" borderId="0" xfId="3" applyFont="1" applyAlignment="1">
      <alignment horizontal="center" vertical="center"/>
    </xf>
    <xf numFmtId="0" fontId="19" fillId="0" borderId="38" xfId="0" applyFont="1" applyBorder="1" applyAlignment="1">
      <alignment horizontal="right"/>
    </xf>
    <xf numFmtId="44" fontId="7" fillId="0" borderId="0" xfId="2" applyFont="1" applyFill="1" applyAlignment="1">
      <alignment horizontal="center" vertical="center"/>
    </xf>
    <xf numFmtId="9" fontId="7" fillId="0" borderId="0" xfId="3" applyFont="1" applyBorder="1" applyAlignment="1">
      <alignment horizontal="center"/>
    </xf>
    <xf numFmtId="9" fontId="7" fillId="0" borderId="0" xfId="3" applyFont="1" applyFill="1" applyBorder="1" applyAlignment="1">
      <alignment horizontal="center"/>
    </xf>
    <xf numFmtId="0" fontId="19" fillId="19" borderId="55" xfId="0" applyFont="1" applyFill="1" applyBorder="1" applyAlignment="1">
      <alignment horizontal="right"/>
    </xf>
    <xf numFmtId="9" fontId="7" fillId="19" borderId="0" xfId="3" applyFont="1" applyFill="1" applyBorder="1" applyAlignment="1">
      <alignment horizontal="center"/>
    </xf>
    <xf numFmtId="0" fontId="19" fillId="0" borderId="55" xfId="0" applyFont="1" applyBorder="1" applyAlignment="1">
      <alignment horizontal="right"/>
    </xf>
    <xf numFmtId="44" fontId="7" fillId="0" borderId="0" xfId="2" applyFont="1" applyAlignment="1">
      <alignment horizontal="right"/>
    </xf>
    <xf numFmtId="44" fontId="7" fillId="0" borderId="0" xfId="2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7" fillId="21" borderId="68" xfId="0" applyFont="1" applyFill="1" applyBorder="1" applyAlignment="1">
      <alignment horizontal="center"/>
    </xf>
    <xf numFmtId="0" fontId="7" fillId="21" borderId="69" xfId="0" applyFont="1" applyFill="1" applyBorder="1"/>
    <xf numFmtId="0" fontId="7" fillId="21" borderId="69" xfId="0" applyFont="1" applyFill="1" applyBorder="1" applyAlignment="1">
      <alignment horizontal="center" vertical="center"/>
    </xf>
    <xf numFmtId="44" fontId="7" fillId="0" borderId="70" xfId="0" applyNumberFormat="1" applyFont="1" applyBorder="1" applyAlignment="1">
      <alignment horizontal="left" vertical="center" wrapText="1"/>
    </xf>
    <xf numFmtId="44" fontId="7" fillId="2" borderId="71" xfId="1" applyNumberFormat="1" applyFont="1" applyFill="1" applyBorder="1" applyAlignment="1">
      <alignment horizontal="left"/>
    </xf>
    <xf numFmtId="44" fontId="7" fillId="16" borderId="72" xfId="1" applyNumberFormat="1" applyFont="1" applyFill="1" applyBorder="1" applyAlignment="1">
      <alignment horizontal="left"/>
    </xf>
    <xf numFmtId="44" fontId="7" fillId="21" borderId="29" xfId="1" applyNumberFormat="1" applyFont="1" applyFill="1" applyBorder="1" applyAlignment="1">
      <alignment horizontal="left"/>
    </xf>
    <xf numFmtId="0" fontId="7" fillId="21" borderId="73" xfId="0" applyFont="1" applyFill="1" applyBorder="1" applyAlignment="1">
      <alignment horizontal="center"/>
    </xf>
    <xf numFmtId="0" fontId="7" fillId="21" borderId="74" xfId="0" applyFont="1" applyFill="1" applyBorder="1" applyAlignment="1">
      <alignment horizontal="center"/>
    </xf>
    <xf numFmtId="44" fontId="7" fillId="0" borderId="75" xfId="1" applyNumberFormat="1" applyFont="1" applyBorder="1"/>
    <xf numFmtId="44" fontId="7" fillId="16" borderId="72" xfId="1" applyNumberFormat="1" applyFont="1" applyFill="1" applyBorder="1"/>
    <xf numFmtId="44" fontId="7" fillId="2" borderId="71" xfId="1" applyNumberFormat="1" applyFont="1" applyFill="1" applyBorder="1"/>
    <xf numFmtId="44" fontId="11" fillId="16" borderId="76" xfId="1" applyNumberFormat="1" applyFont="1" applyFill="1" applyBorder="1"/>
    <xf numFmtId="44" fontId="11" fillId="0" borderId="77" xfId="2" applyFont="1" applyBorder="1"/>
    <xf numFmtId="44" fontId="11" fillId="2" borderId="78" xfId="2" applyFont="1" applyFill="1" applyBorder="1"/>
    <xf numFmtId="44" fontId="11" fillId="21" borderId="79" xfId="1" applyNumberFormat="1" applyFont="1" applyFill="1" applyBorder="1"/>
    <xf numFmtId="0" fontId="11" fillId="0" borderId="39" xfId="0" applyFont="1" applyBorder="1"/>
    <xf numFmtId="0" fontId="7" fillId="21" borderId="64" xfId="0" applyFont="1" applyFill="1" applyBorder="1" applyAlignment="1">
      <alignment horizontal="center"/>
    </xf>
    <xf numFmtId="0" fontId="7" fillId="21" borderId="38" xfId="0" applyFont="1" applyFill="1" applyBorder="1"/>
    <xf numFmtId="0" fontId="7" fillId="21" borderId="53" xfId="0" applyFont="1" applyFill="1" applyBorder="1" applyAlignment="1">
      <alignment horizontal="center" vertical="center"/>
    </xf>
    <xf numFmtId="44" fontId="7" fillId="19" borderId="64" xfId="0" applyNumberFormat="1" applyFont="1" applyFill="1" applyBorder="1"/>
    <xf numFmtId="44" fontId="7" fillId="20" borderId="38" xfId="0" applyNumberFormat="1" applyFont="1" applyFill="1" applyBorder="1"/>
    <xf numFmtId="44" fontId="7" fillId="20" borderId="63" xfId="1" applyNumberFormat="1" applyFont="1" applyFill="1" applyBorder="1"/>
    <xf numFmtId="44" fontId="7" fillId="0" borderId="0" xfId="1" applyNumberFormat="1" applyFont="1" applyBorder="1"/>
    <xf numFmtId="0" fontId="7" fillId="21" borderId="65" xfId="0" applyFont="1" applyFill="1" applyBorder="1" applyAlignment="1">
      <alignment horizontal="center"/>
    </xf>
    <xf numFmtId="0" fontId="7" fillId="21" borderId="55" xfId="0" applyFont="1" applyFill="1" applyBorder="1"/>
    <xf numFmtId="0" fontId="7" fillId="21" borderId="31" xfId="0" applyFont="1" applyFill="1" applyBorder="1" applyAlignment="1">
      <alignment horizontal="center" vertical="center"/>
    </xf>
    <xf numFmtId="44" fontId="7" fillId="20" borderId="65" xfId="0" applyNumberFormat="1" applyFont="1" applyFill="1" applyBorder="1"/>
    <xf numFmtId="44" fontId="7" fillId="19" borderId="55" xfId="0" applyNumberFormat="1" applyFont="1" applyFill="1" applyBorder="1"/>
    <xf numFmtId="44" fontId="7" fillId="20" borderId="67" xfId="1" applyNumberFormat="1" applyFont="1" applyFill="1" applyBorder="1"/>
    <xf numFmtId="0" fontId="7" fillId="21" borderId="80" xfId="0" applyFont="1" applyFill="1" applyBorder="1" applyAlignment="1">
      <alignment horizontal="center"/>
    </xf>
    <xf numFmtId="0" fontId="7" fillId="21" borderId="81" xfId="0" applyFont="1" applyFill="1" applyBorder="1"/>
    <xf numFmtId="0" fontId="7" fillId="21" borderId="82" xfId="0" applyFont="1" applyFill="1" applyBorder="1" applyAlignment="1">
      <alignment horizontal="center" vertical="center"/>
    </xf>
    <xf numFmtId="44" fontId="7" fillId="20" borderId="80" xfId="0" applyNumberFormat="1" applyFont="1" applyFill="1" applyBorder="1"/>
    <xf numFmtId="44" fontId="7" fillId="20" borderId="81" xfId="0" applyNumberFormat="1" applyFont="1" applyFill="1" applyBorder="1"/>
    <xf numFmtId="44" fontId="7" fillId="19" borderId="83" xfId="0" applyNumberFormat="1" applyFont="1" applyFill="1" applyBorder="1"/>
    <xf numFmtId="49" fontId="7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24" fillId="0" borderId="0" xfId="0" applyFont="1" applyAlignment="1">
      <alignment wrapText="1"/>
    </xf>
    <xf numFmtId="49" fontId="19" fillId="0" borderId="0" xfId="0" applyNumberFormat="1" applyFont="1" applyAlignment="1">
      <alignment horizontal="left" wrapText="1"/>
    </xf>
    <xf numFmtId="0" fontId="18" fillId="0" borderId="52" xfId="0" applyFont="1" applyBorder="1" applyAlignment="1">
      <alignment wrapText="1"/>
    </xf>
    <xf numFmtId="0" fontId="7" fillId="0" borderId="52" xfId="0" applyFont="1" applyBorder="1" applyAlignment="1">
      <alignment vertical="top" wrapText="1"/>
    </xf>
    <xf numFmtId="0" fontId="7" fillId="21" borderId="84" xfId="0" applyFont="1" applyFill="1" applyBorder="1" applyAlignment="1">
      <alignment horizontal="center"/>
    </xf>
    <xf numFmtId="0" fontId="7" fillId="21" borderId="85" xfId="0" applyFont="1" applyFill="1" applyBorder="1"/>
    <xf numFmtId="0" fontId="7" fillId="21" borderId="85" xfId="0" applyFont="1" applyFill="1" applyBorder="1" applyAlignment="1">
      <alignment horizontal="center" vertical="center"/>
    </xf>
    <xf numFmtId="44" fontId="7" fillId="0" borderId="86" xfId="1" applyNumberFormat="1" applyFont="1" applyBorder="1"/>
    <xf numFmtId="44" fontId="7" fillId="2" borderId="87" xfId="1" applyNumberFormat="1" applyFont="1" applyFill="1" applyBorder="1" applyAlignment="1">
      <alignment horizontal="left"/>
    </xf>
    <xf numFmtId="44" fontId="7" fillId="16" borderId="88" xfId="1" applyNumberFormat="1" applyFont="1" applyFill="1" applyBorder="1"/>
    <xf numFmtId="44" fontId="7" fillId="2" borderId="87" xfId="1" applyNumberFormat="1" applyFont="1" applyFill="1" applyBorder="1"/>
    <xf numFmtId="0" fontId="7" fillId="21" borderId="91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20" borderId="60" xfId="0" applyFont="1" applyFill="1" applyBorder="1" applyAlignment="1">
      <alignment horizontal="center"/>
    </xf>
    <xf numFmtId="0" fontId="22" fillId="20" borderId="61" xfId="0" applyFont="1" applyFill="1" applyBorder="1" applyAlignment="1">
      <alignment horizontal="center"/>
    </xf>
    <xf numFmtId="44" fontId="25" fillId="5" borderId="6" xfId="0" applyNumberFormat="1" applyFont="1" applyFill="1" applyBorder="1" applyAlignment="1">
      <alignment vertical="center" wrapText="1"/>
    </xf>
    <xf numFmtId="44" fontId="25" fillId="5" borderId="5" xfId="0" applyNumberFormat="1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44" fontId="26" fillId="0" borderId="19" xfId="2" applyFont="1" applyFill="1" applyBorder="1" applyAlignment="1">
      <alignment vertical="center" wrapText="1"/>
    </xf>
    <xf numFmtId="44" fontId="26" fillId="0" borderId="54" xfId="2" applyFont="1" applyFill="1" applyBorder="1" applyAlignment="1">
      <alignment vertical="center" wrapText="1"/>
    </xf>
    <xf numFmtId="44" fontId="15" fillId="0" borderId="42" xfId="2" applyFont="1" applyFill="1" applyBorder="1" applyAlignment="1">
      <alignment vertical="center" wrapText="1"/>
    </xf>
    <xf numFmtId="44" fontId="17" fillId="0" borderId="19" xfId="2" applyFont="1" applyFill="1" applyBorder="1" applyAlignment="1">
      <alignment vertical="center" wrapText="1"/>
    </xf>
    <xf numFmtId="0" fontId="12" fillId="12" borderId="48" xfId="0" applyFont="1" applyFill="1" applyBorder="1" applyAlignment="1">
      <alignment vertical="center"/>
    </xf>
    <xf numFmtId="44" fontId="7" fillId="9" borderId="100" xfId="1" applyNumberFormat="1" applyFont="1" applyFill="1" applyBorder="1" applyAlignment="1">
      <alignment horizontal="left"/>
    </xf>
    <xf numFmtId="44" fontId="7" fillId="10" borderId="100" xfId="1" applyNumberFormat="1" applyFont="1" applyFill="1" applyBorder="1" applyAlignment="1">
      <alignment horizontal="left"/>
    </xf>
    <xf numFmtId="44" fontId="7" fillId="10" borderId="100" xfId="1" applyNumberFormat="1" applyFont="1" applyFill="1" applyBorder="1"/>
    <xf numFmtId="44" fontId="7" fillId="9" borderId="101" xfId="1" applyNumberFormat="1" applyFont="1" applyFill="1" applyBorder="1" applyAlignment="1">
      <alignment horizontal="left"/>
    </xf>
    <xf numFmtId="44" fontId="7" fillId="10" borderId="101" xfId="1" applyNumberFormat="1" applyFont="1" applyFill="1" applyBorder="1"/>
    <xf numFmtId="44" fontId="7" fillId="21" borderId="89" xfId="1" applyNumberFormat="1" applyFont="1" applyFill="1" applyBorder="1" applyAlignment="1">
      <alignment horizontal="left"/>
    </xf>
    <xf numFmtId="0" fontId="7" fillId="19" borderId="32" xfId="0" applyFont="1" applyFill="1" applyBorder="1" applyAlignment="1">
      <alignment horizontal="center"/>
    </xf>
    <xf numFmtId="0" fontId="11" fillId="19" borderId="55" xfId="0" applyFont="1" applyFill="1" applyBorder="1" applyAlignment="1">
      <alignment horizontal="right"/>
    </xf>
    <xf numFmtId="0" fontId="7" fillId="19" borderId="55" xfId="0" applyFont="1" applyFill="1" applyBorder="1" applyAlignment="1">
      <alignment horizontal="center" vertical="center"/>
    </xf>
    <xf numFmtId="44" fontId="7" fillId="0" borderId="102" xfId="1" applyNumberFormat="1" applyFont="1" applyBorder="1"/>
    <xf numFmtId="44" fontId="7" fillId="10" borderId="103" xfId="1" applyNumberFormat="1" applyFont="1" applyFill="1" applyBorder="1"/>
    <xf numFmtId="44" fontId="7" fillId="19" borderId="31" xfId="1" applyNumberFormat="1" applyFont="1" applyFill="1" applyBorder="1"/>
    <xf numFmtId="0" fontId="7" fillId="19" borderId="43" xfId="0" applyFont="1" applyFill="1" applyBorder="1" applyAlignment="1">
      <alignment horizontal="center"/>
    </xf>
    <xf numFmtId="0" fontId="11" fillId="19" borderId="104" xfId="0" applyFont="1" applyFill="1" applyBorder="1" applyAlignment="1">
      <alignment horizontal="right"/>
    </xf>
    <xf numFmtId="0" fontId="7" fillId="19" borderId="104" xfId="0" applyFont="1" applyFill="1" applyBorder="1" applyAlignment="1">
      <alignment horizontal="center" vertical="center"/>
    </xf>
    <xf numFmtId="44" fontId="7" fillId="0" borderId="106" xfId="1" applyNumberFormat="1" applyFont="1" applyBorder="1"/>
    <xf numFmtId="44" fontId="7" fillId="2" borderId="92" xfId="1" applyNumberFormat="1" applyFont="1" applyFill="1" applyBorder="1" applyAlignment="1">
      <alignment horizontal="left"/>
    </xf>
    <xf numFmtId="44" fontId="7" fillId="16" borderId="93" xfId="1" applyNumberFormat="1" applyFont="1" applyFill="1" applyBorder="1"/>
    <xf numFmtId="44" fontId="7" fillId="9" borderId="107" xfId="1" applyNumberFormat="1" applyFont="1" applyFill="1" applyBorder="1" applyAlignment="1">
      <alignment horizontal="left"/>
    </xf>
    <xf numFmtId="44" fontId="7" fillId="10" borderId="108" xfId="1" applyNumberFormat="1" applyFont="1" applyFill="1" applyBorder="1"/>
    <xf numFmtId="44" fontId="7" fillId="21" borderId="94" xfId="1" applyNumberFormat="1" applyFont="1" applyFill="1" applyBorder="1" applyAlignment="1">
      <alignment horizontal="left"/>
    </xf>
    <xf numFmtId="44" fontId="7" fillId="19" borderId="109" xfId="1" applyNumberFormat="1" applyFont="1" applyFill="1" applyBorder="1"/>
    <xf numFmtId="44" fontId="11" fillId="9" borderId="76" xfId="1" applyNumberFormat="1" applyFont="1" applyFill="1" applyBorder="1"/>
    <xf numFmtId="44" fontId="11" fillId="10" borderId="110" xfId="1" applyNumberFormat="1" applyFont="1" applyFill="1" applyBorder="1"/>
    <xf numFmtId="44" fontId="10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7" fillId="0" borderId="1" xfId="0" applyFont="1" applyBorder="1"/>
    <xf numFmtId="44" fontId="7" fillId="0" borderId="1" xfId="0" applyNumberFormat="1" applyFont="1" applyBorder="1"/>
    <xf numFmtId="0" fontId="11" fillId="0" borderId="51" xfId="0" applyFont="1" applyBorder="1"/>
    <xf numFmtId="0" fontId="11" fillId="5" borderId="31" xfId="0" applyFont="1" applyFill="1" applyBorder="1" applyAlignment="1">
      <alignment wrapText="1"/>
    </xf>
    <xf numFmtId="44" fontId="11" fillId="5" borderId="10" xfId="0" applyNumberFormat="1" applyFont="1" applyFill="1" applyBorder="1" applyAlignment="1">
      <alignment horizontal="center" vertical="center" wrapText="1"/>
    </xf>
    <xf numFmtId="44" fontId="11" fillId="5" borderId="11" xfId="0" applyNumberFormat="1" applyFont="1" applyFill="1" applyBorder="1" applyAlignment="1">
      <alignment horizontal="center" vertical="center" wrapText="1"/>
    </xf>
    <xf numFmtId="44" fontId="11" fillId="5" borderId="12" xfId="0" applyNumberFormat="1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wrapText="1"/>
    </xf>
    <xf numFmtId="44" fontId="11" fillId="13" borderId="32" xfId="0" applyNumberFormat="1" applyFont="1" applyFill="1" applyBorder="1" applyAlignment="1">
      <alignment wrapText="1"/>
    </xf>
    <xf numFmtId="44" fontId="11" fillId="13" borderId="55" xfId="0" applyNumberFormat="1" applyFont="1" applyFill="1" applyBorder="1" applyAlignment="1">
      <alignment wrapText="1"/>
    </xf>
    <xf numFmtId="44" fontId="11" fillId="13" borderId="33" xfId="0" applyNumberFormat="1" applyFont="1" applyFill="1" applyBorder="1" applyAlignment="1">
      <alignment wrapText="1"/>
    </xf>
    <xf numFmtId="44" fontId="11" fillId="14" borderId="29" xfId="0" applyNumberFormat="1" applyFont="1" applyFill="1" applyBorder="1" applyAlignment="1">
      <alignment horizontal="center" wrapText="1"/>
    </xf>
    <xf numFmtId="44" fontId="11" fillId="15" borderId="55" xfId="0" applyNumberFormat="1" applyFont="1" applyFill="1" applyBorder="1" applyAlignment="1">
      <alignment horizontal="center" wrapText="1"/>
    </xf>
    <xf numFmtId="44" fontId="11" fillId="16" borderId="31" xfId="0" applyNumberFormat="1" applyFont="1" applyFill="1" applyBorder="1" applyAlignment="1">
      <alignment horizontal="center" wrapText="1"/>
    </xf>
    <xf numFmtId="44" fontId="11" fillId="14" borderId="32" xfId="0" applyNumberFormat="1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7" fillId="0" borderId="31" xfId="0" applyFont="1" applyBorder="1" applyAlignment="1">
      <alignment horizontal="left" wrapText="1" indent="2"/>
    </xf>
    <xf numFmtId="44" fontId="27" fillId="0" borderId="32" xfId="0" applyNumberFormat="1" applyFont="1" applyBorder="1" applyAlignment="1">
      <alignment wrapText="1"/>
    </xf>
    <xf numFmtId="44" fontId="27" fillId="0" borderId="55" xfId="0" applyNumberFormat="1" applyFont="1" applyBorder="1" applyAlignment="1">
      <alignment wrapText="1"/>
    </xf>
    <xf numFmtId="44" fontId="27" fillId="0" borderId="33" xfId="0" applyNumberFormat="1" applyFont="1" applyBorder="1" applyAlignment="1">
      <alignment wrapText="1"/>
    </xf>
    <xf numFmtId="44" fontId="19" fillId="0" borderId="29" xfId="0" applyNumberFormat="1" applyFont="1" applyBorder="1" applyAlignment="1">
      <alignment horizontal="center"/>
    </xf>
    <xf numFmtId="44" fontId="19" fillId="0" borderId="55" xfId="0" applyNumberFormat="1" applyFont="1" applyBorder="1" applyAlignment="1">
      <alignment horizontal="center"/>
    </xf>
    <xf numFmtId="44" fontId="19" fillId="0" borderId="31" xfId="0" applyNumberFormat="1" applyFont="1" applyBorder="1" applyAlignment="1">
      <alignment horizontal="center"/>
    </xf>
    <xf numFmtId="44" fontId="19" fillId="0" borderId="32" xfId="0" applyNumberFormat="1" applyFont="1" applyBorder="1" applyAlignment="1">
      <alignment horizontal="center"/>
    </xf>
    <xf numFmtId="0" fontId="19" fillId="0" borderId="0" xfId="0" applyFont="1"/>
    <xf numFmtId="44" fontId="27" fillId="0" borderId="30" xfId="0" applyNumberFormat="1" applyFont="1" applyBorder="1" applyAlignment="1">
      <alignment wrapText="1"/>
    </xf>
    <xf numFmtId="44" fontId="27" fillId="0" borderId="28" xfId="0" applyNumberFormat="1" applyFont="1" applyBorder="1" applyAlignment="1">
      <alignment wrapText="1"/>
    </xf>
    <xf numFmtId="0" fontId="27" fillId="0" borderId="31" xfId="0" applyFont="1" applyBorder="1" applyAlignment="1">
      <alignment horizontal="left" wrapText="1" indent="1"/>
    </xf>
    <xf numFmtId="0" fontId="14" fillId="13" borderId="31" xfId="0" applyFont="1" applyFill="1" applyBorder="1" applyAlignment="1">
      <alignment wrapText="1"/>
    </xf>
    <xf numFmtId="44" fontId="14" fillId="13" borderId="32" xfId="0" applyNumberFormat="1" applyFont="1" applyFill="1" applyBorder="1" applyAlignment="1">
      <alignment wrapText="1"/>
    </xf>
    <xf numFmtId="44" fontId="14" fillId="13" borderId="55" xfId="0" applyNumberFormat="1" applyFont="1" applyFill="1" applyBorder="1" applyAlignment="1">
      <alignment wrapText="1"/>
    </xf>
    <xf numFmtId="44" fontId="14" fillId="13" borderId="33" xfId="0" applyNumberFormat="1" applyFont="1" applyFill="1" applyBorder="1" applyAlignment="1">
      <alignment wrapText="1"/>
    </xf>
    <xf numFmtId="44" fontId="11" fillId="14" borderId="29" xfId="0" applyNumberFormat="1" applyFont="1" applyFill="1" applyBorder="1" applyAlignment="1">
      <alignment horizontal="center"/>
    </xf>
    <xf numFmtId="44" fontId="11" fillId="15" borderId="55" xfId="0" applyNumberFormat="1" applyFont="1" applyFill="1" applyBorder="1" applyAlignment="1">
      <alignment horizontal="center"/>
    </xf>
    <xf numFmtId="44" fontId="11" fillId="16" borderId="31" xfId="0" applyNumberFormat="1" applyFont="1" applyFill="1" applyBorder="1" applyAlignment="1">
      <alignment horizontal="center"/>
    </xf>
    <xf numFmtId="44" fontId="11" fillId="14" borderId="32" xfId="0" applyNumberFormat="1" applyFont="1" applyFill="1" applyBorder="1" applyAlignment="1">
      <alignment horizontal="center"/>
    </xf>
    <xf numFmtId="44" fontId="7" fillId="0" borderId="29" xfId="0" applyNumberFormat="1" applyFont="1" applyBorder="1" applyAlignment="1">
      <alignment horizontal="center"/>
    </xf>
    <xf numFmtId="44" fontId="7" fillId="0" borderId="55" xfId="0" applyNumberFormat="1" applyFont="1" applyBorder="1" applyAlignment="1">
      <alignment horizontal="center"/>
    </xf>
    <xf numFmtId="44" fontId="7" fillId="0" borderId="31" xfId="0" applyNumberFormat="1" applyFont="1" applyBorder="1" applyAlignment="1">
      <alignment horizontal="center"/>
    </xf>
    <xf numFmtId="44" fontId="7" fillId="0" borderId="32" xfId="0" applyNumberFormat="1" applyFont="1" applyBorder="1" applyAlignment="1">
      <alignment horizontal="center"/>
    </xf>
    <xf numFmtId="0" fontId="11" fillId="13" borderId="53" xfId="0" applyFont="1" applyFill="1" applyBorder="1" applyAlignment="1">
      <alignment horizontal="right"/>
    </xf>
    <xf numFmtId="44" fontId="11" fillId="13" borderId="111" xfId="0" applyNumberFormat="1" applyFont="1" applyFill="1" applyBorder="1" applyAlignment="1">
      <alignment horizontal="right"/>
    </xf>
    <xf numFmtId="44" fontId="11" fillId="13" borderId="112" xfId="0" applyNumberFormat="1" applyFont="1" applyFill="1" applyBorder="1" applyAlignment="1">
      <alignment horizontal="right"/>
    </xf>
    <xf numFmtId="44" fontId="11" fillId="13" borderId="113" xfId="0" applyNumberFormat="1" applyFont="1" applyFill="1" applyBorder="1" applyAlignment="1">
      <alignment horizontal="right"/>
    </xf>
    <xf numFmtId="44" fontId="7" fillId="6" borderId="44" xfId="0" applyNumberFormat="1" applyFont="1" applyFill="1" applyBorder="1" applyAlignment="1">
      <alignment horizontal="center"/>
    </xf>
    <xf numFmtId="44" fontId="7" fillId="7" borderId="38" xfId="0" applyNumberFormat="1" applyFont="1" applyFill="1" applyBorder="1" applyAlignment="1">
      <alignment horizontal="center"/>
    </xf>
    <xf numFmtId="44" fontId="7" fillId="8" borderId="53" xfId="0" applyNumberFormat="1" applyFont="1" applyFill="1" applyBorder="1" applyAlignment="1">
      <alignment horizontal="center"/>
    </xf>
    <xf numFmtId="44" fontId="7" fillId="6" borderId="34" xfId="0" applyNumberFormat="1" applyFont="1" applyFill="1" applyBorder="1" applyAlignment="1">
      <alignment horizontal="center"/>
    </xf>
    <xf numFmtId="44" fontId="7" fillId="6" borderId="43" xfId="0" applyNumberFormat="1" applyFont="1" applyFill="1" applyBorder="1" applyAlignment="1">
      <alignment horizontal="center"/>
    </xf>
    <xf numFmtId="44" fontId="7" fillId="7" borderId="104" xfId="0" applyNumberFormat="1" applyFont="1" applyFill="1" applyBorder="1" applyAlignment="1">
      <alignment horizontal="center"/>
    </xf>
    <xf numFmtId="44" fontId="7" fillId="8" borderId="109" xfId="0" applyNumberFormat="1" applyFont="1" applyFill="1" applyBorder="1" applyAlignment="1">
      <alignment horizontal="center"/>
    </xf>
    <xf numFmtId="0" fontId="7" fillId="0" borderId="31" xfId="0" applyFont="1" applyBorder="1"/>
    <xf numFmtId="44" fontId="7" fillId="0" borderId="32" xfId="0" applyNumberFormat="1" applyFont="1" applyBorder="1"/>
    <xf numFmtId="44" fontId="7" fillId="0" borderId="28" xfId="0" applyNumberFormat="1" applyFont="1" applyBorder="1"/>
    <xf numFmtId="44" fontId="7" fillId="22" borderId="55" xfId="0" applyNumberFormat="1" applyFont="1" applyFill="1" applyBorder="1" applyAlignment="1">
      <alignment horizontal="center"/>
    </xf>
    <xf numFmtId="44" fontId="7" fillId="22" borderId="31" xfId="0" applyNumberFormat="1" applyFont="1" applyFill="1" applyBorder="1" applyAlignment="1">
      <alignment horizontal="center"/>
    </xf>
    <xf numFmtId="44" fontId="7" fillId="22" borderId="29" xfId="0" applyNumberFormat="1" applyFont="1" applyFill="1" applyBorder="1" applyAlignment="1">
      <alignment horizontal="center"/>
    </xf>
    <xf numFmtId="44" fontId="7" fillId="22" borderId="32" xfId="0" applyNumberFormat="1" applyFont="1" applyFill="1" applyBorder="1" applyAlignment="1">
      <alignment horizontal="center"/>
    </xf>
    <xf numFmtId="44" fontId="7" fillId="0" borderId="46" xfId="0" applyNumberFormat="1" applyFont="1" applyBorder="1"/>
    <xf numFmtId="44" fontId="7" fillId="0" borderId="43" xfId="0" applyNumberFormat="1" applyFont="1" applyBorder="1"/>
    <xf numFmtId="44" fontId="7" fillId="0" borderId="104" xfId="0" applyNumberFormat="1" applyFont="1" applyBorder="1"/>
    <xf numFmtId="44" fontId="7" fillId="22" borderId="94" xfId="0" applyNumberFormat="1" applyFont="1" applyFill="1" applyBorder="1" applyAlignment="1">
      <alignment horizontal="center"/>
    </xf>
    <xf numFmtId="44" fontId="7" fillId="22" borderId="104" xfId="0" applyNumberFormat="1" applyFont="1" applyFill="1" applyBorder="1" applyAlignment="1">
      <alignment horizontal="center"/>
    </xf>
    <xf numFmtId="44" fontId="7" fillId="0" borderId="109" xfId="0" applyNumberFormat="1" applyFont="1" applyBorder="1" applyAlignment="1">
      <alignment horizontal="center"/>
    </xf>
    <xf numFmtId="44" fontId="7" fillId="22" borderId="43" xfId="0" applyNumberFormat="1" applyFont="1" applyFill="1" applyBorder="1" applyAlignment="1">
      <alignment horizontal="center"/>
    </xf>
    <xf numFmtId="44" fontId="7" fillId="21" borderId="31" xfId="1" applyNumberFormat="1" applyFont="1" applyFill="1" applyBorder="1"/>
    <xf numFmtId="44" fontId="7" fillId="21" borderId="114" xfId="1" applyNumberFormat="1" applyFont="1" applyFill="1" applyBorder="1"/>
    <xf numFmtId="0" fontId="7" fillId="21" borderId="116" xfId="0" applyFont="1" applyFill="1" applyBorder="1" applyAlignment="1">
      <alignment horizontal="center" vertical="center"/>
    </xf>
    <xf numFmtId="44" fontId="7" fillId="2" borderId="117" xfId="1" applyNumberFormat="1" applyFont="1" applyFill="1" applyBorder="1" applyAlignment="1">
      <alignment horizontal="left"/>
    </xf>
    <xf numFmtId="0" fontId="23" fillId="21" borderId="2" xfId="0" applyFont="1" applyFill="1" applyBorder="1" applyAlignment="1">
      <alignment horizontal="center" vertical="center"/>
    </xf>
    <xf numFmtId="44" fontId="7" fillId="16" borderId="100" xfId="1" applyNumberFormat="1" applyFont="1" applyFill="1" applyBorder="1" applyAlignment="1">
      <alignment horizontal="left"/>
    </xf>
    <xf numFmtId="44" fontId="7" fillId="21" borderId="44" xfId="1" applyNumberFormat="1" applyFont="1" applyFill="1" applyBorder="1" applyAlignment="1">
      <alignment horizontal="left"/>
    </xf>
    <xf numFmtId="44" fontId="7" fillId="21" borderId="53" xfId="1" applyNumberFormat="1" applyFont="1" applyFill="1" applyBorder="1" applyAlignment="1">
      <alignment horizontal="left"/>
    </xf>
    <xf numFmtId="0" fontId="11" fillId="23" borderId="116" xfId="0" applyFont="1" applyFill="1" applyBorder="1" applyAlignment="1">
      <alignment horizontal="center" vertical="center"/>
    </xf>
    <xf numFmtId="44" fontId="11" fillId="23" borderId="70" xfId="0" applyNumberFormat="1" applyFont="1" applyFill="1" applyBorder="1" applyAlignment="1">
      <alignment horizontal="left" vertical="center" wrapText="1"/>
    </xf>
    <xf numFmtId="0" fontId="11" fillId="23" borderId="73" xfId="0" applyFont="1" applyFill="1" applyBorder="1" applyAlignment="1">
      <alignment horizontal="center"/>
    </xf>
    <xf numFmtId="0" fontId="11" fillId="23" borderId="116" xfId="0" applyFont="1" applyFill="1" applyBorder="1"/>
    <xf numFmtId="44" fontId="11" fillId="23" borderId="117" xfId="1" applyNumberFormat="1" applyFont="1" applyFill="1" applyBorder="1" applyAlignment="1">
      <alignment horizontal="left"/>
    </xf>
    <xf numFmtId="44" fontId="11" fillId="23" borderId="100" xfId="1" applyNumberFormat="1" applyFont="1" applyFill="1" applyBorder="1" applyAlignment="1">
      <alignment horizontal="left"/>
    </xf>
    <xf numFmtId="44" fontId="11" fillId="23" borderId="44" xfId="1" applyNumberFormat="1" applyFont="1" applyFill="1" applyBorder="1" applyAlignment="1">
      <alignment horizontal="left"/>
    </xf>
    <xf numFmtId="44" fontId="11" fillId="23" borderId="53" xfId="1" applyNumberFormat="1" applyFont="1" applyFill="1" applyBorder="1" applyAlignment="1">
      <alignment horizontal="left"/>
    </xf>
    <xf numFmtId="44" fontId="12" fillId="13" borderId="48" xfId="2" applyFont="1" applyFill="1" applyBorder="1" applyAlignment="1">
      <alignment horizontal="left" vertical="center" wrapText="1"/>
    </xf>
    <xf numFmtId="44" fontId="15" fillId="14" borderId="125" xfId="2" applyFont="1" applyFill="1" applyBorder="1" applyAlignment="1">
      <alignment vertical="center" wrapText="1"/>
    </xf>
    <xf numFmtId="44" fontId="15" fillId="15" borderId="49" xfId="2" applyFont="1" applyFill="1" applyBorder="1" applyAlignment="1">
      <alignment vertical="center" wrapText="1"/>
    </xf>
    <xf numFmtId="44" fontId="15" fillId="15" borderId="50" xfId="2" applyFont="1" applyFill="1" applyBorder="1" applyAlignment="1">
      <alignment vertical="center" wrapText="1"/>
    </xf>
    <xf numFmtId="44" fontId="15" fillId="16" borderId="126" xfId="2" applyFont="1" applyFill="1" applyBorder="1" applyAlignment="1">
      <alignment vertical="center" wrapText="1"/>
    </xf>
    <xf numFmtId="44" fontId="15" fillId="14" borderId="27" xfId="2" applyFont="1" applyFill="1" applyBorder="1" applyAlignment="1">
      <alignment vertical="center" wrapText="1"/>
    </xf>
    <xf numFmtId="44" fontId="15" fillId="17" borderId="27" xfId="2" applyFont="1" applyFill="1" applyBorder="1" applyAlignment="1">
      <alignment vertical="center" wrapText="1"/>
    </xf>
    <xf numFmtId="44" fontId="17" fillId="8" borderId="126" xfId="2" applyFont="1" applyFill="1" applyBorder="1" applyAlignment="1">
      <alignment vertical="center" wrapText="1"/>
    </xf>
    <xf numFmtId="44" fontId="15" fillId="16" borderId="126" xfId="2" applyFont="1" applyFill="1" applyBorder="1" applyAlignment="1">
      <alignment horizontal="left" vertical="center" wrapText="1"/>
    </xf>
    <xf numFmtId="44" fontId="15" fillId="18" borderId="27" xfId="2" applyFont="1" applyFill="1" applyBorder="1" applyAlignment="1">
      <alignment horizontal="left" vertical="center" wrapText="1"/>
    </xf>
    <xf numFmtId="44" fontId="11" fillId="15" borderId="30" xfId="0" applyNumberFormat="1" applyFont="1" applyFill="1" applyBorder="1" applyAlignment="1">
      <alignment horizontal="center" wrapText="1"/>
    </xf>
    <xf numFmtId="44" fontId="19" fillId="0" borderId="30" xfId="0" applyNumberFormat="1" applyFont="1" applyBorder="1" applyAlignment="1">
      <alignment horizontal="center"/>
    </xf>
    <xf numFmtId="44" fontId="11" fillId="15" borderId="30" xfId="0" applyNumberFormat="1" applyFont="1" applyFill="1" applyBorder="1" applyAlignment="1">
      <alignment horizontal="center"/>
    </xf>
    <xf numFmtId="44" fontId="7" fillId="0" borderId="30" xfId="0" applyNumberFormat="1" applyFont="1" applyBorder="1" applyAlignment="1">
      <alignment horizontal="center"/>
    </xf>
    <xf numFmtId="44" fontId="7" fillId="7" borderId="45" xfId="0" applyNumberFormat="1" applyFont="1" applyFill="1" applyBorder="1" applyAlignment="1">
      <alignment horizontal="center"/>
    </xf>
    <xf numFmtId="44" fontId="7" fillId="22" borderId="30" xfId="0" applyNumberFormat="1" applyFont="1" applyFill="1" applyBorder="1" applyAlignment="1">
      <alignment horizontal="center"/>
    </xf>
    <xf numFmtId="44" fontId="7" fillId="22" borderId="105" xfId="0" applyNumberFormat="1" applyFont="1" applyFill="1" applyBorder="1" applyAlignment="1">
      <alignment horizontal="center"/>
    </xf>
    <xf numFmtId="0" fontId="27" fillId="0" borderId="53" xfId="0" applyFont="1" applyBorder="1" applyAlignment="1">
      <alignment horizontal="left" wrapText="1" indent="1"/>
    </xf>
    <xf numFmtId="44" fontId="17" fillId="0" borderId="34" xfId="0" applyNumberFormat="1" applyFont="1" applyBorder="1" applyAlignment="1">
      <alignment wrapText="1"/>
    </xf>
    <xf numFmtId="44" fontId="17" fillId="0" borderId="38" xfId="0" applyNumberFormat="1" applyFont="1" applyBorder="1" applyAlignment="1">
      <alignment wrapText="1"/>
    </xf>
    <xf numFmtId="44" fontId="7" fillId="0" borderId="38" xfId="0" applyNumberFormat="1" applyFont="1" applyBorder="1" applyAlignment="1">
      <alignment horizontal="center"/>
    </xf>
    <xf numFmtId="44" fontId="7" fillId="0" borderId="45" xfId="0" applyNumberFormat="1" applyFont="1" applyBorder="1" applyAlignment="1">
      <alignment horizontal="center"/>
    </xf>
    <xf numFmtId="44" fontId="7" fillId="0" borderId="53" xfId="0" applyNumberFormat="1" applyFont="1" applyBorder="1" applyAlignment="1">
      <alignment horizontal="center"/>
    </xf>
    <xf numFmtId="44" fontId="7" fillId="0" borderId="114" xfId="0" applyNumberFormat="1" applyFont="1" applyBorder="1" applyAlignment="1">
      <alignment horizontal="center"/>
    </xf>
    <xf numFmtId="44" fontId="11" fillId="6" borderId="29" xfId="0" applyNumberFormat="1" applyFont="1" applyFill="1" applyBorder="1" applyAlignment="1">
      <alignment horizontal="center" vertical="center" wrapText="1"/>
    </xf>
    <xf numFmtId="44" fontId="11" fillId="7" borderId="55" xfId="0" applyNumberFormat="1" applyFont="1" applyFill="1" applyBorder="1" applyAlignment="1">
      <alignment horizontal="center" vertical="center" wrapText="1"/>
    </xf>
    <xf numFmtId="44" fontId="11" fillId="7" borderId="30" xfId="0" applyNumberFormat="1" applyFont="1" applyFill="1" applyBorder="1" applyAlignment="1">
      <alignment horizontal="center" vertical="center" wrapText="1"/>
    </xf>
    <xf numFmtId="44" fontId="11" fillId="8" borderId="31" xfId="0" applyNumberFormat="1" applyFont="1" applyFill="1" applyBorder="1" applyAlignment="1">
      <alignment horizontal="center" vertical="center" wrapText="1"/>
    </xf>
    <xf numFmtId="44" fontId="11" fillId="6" borderId="32" xfId="0" applyNumberFormat="1" applyFont="1" applyFill="1" applyBorder="1" applyAlignment="1">
      <alignment horizontal="center" vertical="center" wrapText="1"/>
    </xf>
    <xf numFmtId="44" fontId="11" fillId="6" borderId="32" xfId="0" applyNumberFormat="1" applyFont="1" applyFill="1" applyBorder="1" applyAlignment="1">
      <alignment horizontal="center" wrapText="1"/>
    </xf>
    <xf numFmtId="44" fontId="11" fillId="7" borderId="55" xfId="0" applyNumberFormat="1" applyFont="1" applyFill="1" applyBorder="1" applyAlignment="1">
      <alignment horizontal="center" wrapText="1"/>
    </xf>
    <xf numFmtId="44" fontId="11" fillId="8" borderId="31" xfId="0" applyNumberFormat="1" applyFont="1" applyFill="1" applyBorder="1" applyAlignment="1">
      <alignment horizontal="center" wrapText="1"/>
    </xf>
    <xf numFmtId="44" fontId="11" fillId="2" borderId="127" xfId="0" applyNumberFormat="1" applyFont="1" applyFill="1" applyBorder="1" applyAlignment="1">
      <alignment horizontal="center"/>
    </xf>
    <xf numFmtId="44" fontId="27" fillId="0" borderId="29" xfId="0" applyNumberFormat="1" applyFont="1" applyBorder="1" applyAlignment="1">
      <alignment wrapText="1"/>
    </xf>
    <xf numFmtId="44" fontId="12" fillId="17" borderId="24" xfId="2" applyFont="1" applyFill="1" applyBorder="1" applyAlignment="1">
      <alignment vertical="center" wrapText="1"/>
    </xf>
    <xf numFmtId="9" fontId="12" fillId="18" borderId="23" xfId="3" applyFont="1" applyFill="1" applyBorder="1" applyAlignment="1">
      <alignment horizontal="center" vertical="center" wrapText="1"/>
    </xf>
    <xf numFmtId="44" fontId="15" fillId="0" borderId="128" xfId="2" applyFont="1" applyFill="1" applyBorder="1" applyAlignment="1">
      <alignment vertical="center" wrapText="1"/>
    </xf>
    <xf numFmtId="44" fontId="17" fillId="0" borderId="51" xfId="2" applyFont="1" applyFill="1" applyBorder="1" applyAlignment="1">
      <alignment vertical="center" wrapText="1"/>
    </xf>
    <xf numFmtId="9" fontId="15" fillId="0" borderId="53" xfId="3" applyFont="1" applyFill="1" applyBorder="1" applyAlignment="1">
      <alignment horizontal="center" vertical="center" wrapText="1"/>
    </xf>
    <xf numFmtId="44" fontId="15" fillId="0" borderId="19" xfId="2" applyFont="1" applyFill="1" applyBorder="1" applyAlignment="1">
      <alignment vertical="center" wrapText="1"/>
    </xf>
    <xf numFmtId="44" fontId="12" fillId="13" borderId="126" xfId="2" applyFont="1" applyFill="1" applyBorder="1" applyAlignment="1">
      <alignment horizontal="left" vertical="center" wrapText="1"/>
    </xf>
    <xf numFmtId="9" fontId="15" fillId="18" borderId="51" xfId="3" applyFont="1" applyFill="1" applyBorder="1" applyAlignment="1">
      <alignment horizontal="center" vertical="center" wrapText="1"/>
    </xf>
    <xf numFmtId="9" fontId="15" fillId="18" borderId="114" xfId="3" applyFont="1" applyFill="1" applyBorder="1" applyAlignment="1">
      <alignment horizontal="center" vertical="center" wrapText="1"/>
    </xf>
    <xf numFmtId="9" fontId="12" fillId="11" borderId="23" xfId="3" applyFont="1" applyFill="1" applyBorder="1" applyAlignment="1">
      <alignment horizontal="center" vertical="center" wrapText="1"/>
    </xf>
    <xf numFmtId="0" fontId="4" fillId="21" borderId="69" xfId="0" applyFont="1" applyFill="1" applyBorder="1"/>
    <xf numFmtId="44" fontId="15" fillId="16" borderId="55" xfId="2" applyFont="1" applyFill="1" applyBorder="1" applyAlignment="1">
      <alignment vertical="center" wrapText="1"/>
    </xf>
    <xf numFmtId="44" fontId="15" fillId="17" borderId="55" xfId="2" applyFont="1" applyFill="1" applyBorder="1" applyAlignment="1">
      <alignment vertical="center" wrapText="1"/>
    </xf>
    <xf numFmtId="44" fontId="14" fillId="15" borderId="25" xfId="2" applyFont="1" applyFill="1" applyBorder="1" applyAlignment="1">
      <alignment horizontal="left" vertical="center" wrapText="1"/>
    </xf>
    <xf numFmtId="44" fontId="17" fillId="0" borderId="38" xfId="2" applyFont="1" applyFill="1" applyBorder="1" applyAlignment="1">
      <alignment horizontal="left" vertical="center" wrapText="1"/>
    </xf>
    <xf numFmtId="44" fontId="17" fillId="0" borderId="38" xfId="2" applyFont="1" applyFill="1" applyBorder="1" applyAlignment="1">
      <alignment vertical="center" wrapText="1"/>
    </xf>
    <xf numFmtId="44" fontId="17" fillId="15" borderId="35" xfId="2" applyFont="1" applyFill="1" applyBorder="1" applyAlignment="1">
      <alignment horizontal="left" vertical="center" wrapText="1"/>
    </xf>
    <xf numFmtId="44" fontId="17" fillId="15" borderId="55" xfId="2" applyFont="1" applyFill="1" applyBorder="1" applyAlignment="1">
      <alignment horizontal="left" vertical="center" wrapText="1"/>
    </xf>
    <xf numFmtId="44" fontId="17" fillId="15" borderId="56" xfId="2" applyFont="1" applyFill="1" applyBorder="1" applyAlignment="1">
      <alignment horizontal="left" vertical="center" wrapText="1"/>
    </xf>
    <xf numFmtId="44" fontId="14" fillId="7" borderId="25" xfId="2" applyFont="1" applyFill="1" applyBorder="1" applyAlignment="1">
      <alignment horizontal="left" vertical="center" wrapText="1"/>
    </xf>
    <xf numFmtId="0" fontId="3" fillId="0" borderId="0" xfId="0" applyFont="1"/>
    <xf numFmtId="44" fontId="15" fillId="14" borderId="29" xfId="2" applyFont="1" applyFill="1" applyBorder="1" applyAlignment="1">
      <alignment vertical="center" wrapText="1"/>
    </xf>
    <xf numFmtId="44" fontId="15" fillId="16" borderId="30" xfId="2" applyFont="1" applyFill="1" applyBorder="1" applyAlignment="1">
      <alignment vertical="center" wrapText="1"/>
    </xf>
    <xf numFmtId="44" fontId="15" fillId="16" borderId="28" xfId="2" applyFont="1" applyFill="1" applyBorder="1" applyAlignment="1">
      <alignment vertical="center" wrapText="1"/>
    </xf>
    <xf numFmtId="44" fontId="17" fillId="8" borderId="30" xfId="2" applyFont="1" applyFill="1" applyBorder="1" applyAlignment="1">
      <alignment vertical="center" wrapText="1"/>
    </xf>
    <xf numFmtId="44" fontId="15" fillId="16" borderId="30" xfId="2" applyFont="1" applyFill="1" applyBorder="1" applyAlignment="1">
      <alignment horizontal="left" vertical="center" wrapText="1"/>
    </xf>
    <xf numFmtId="44" fontId="15" fillId="18" borderId="32" xfId="2" applyFont="1" applyFill="1" applyBorder="1" applyAlignment="1">
      <alignment horizontal="left" vertical="center" wrapText="1"/>
    </xf>
    <xf numFmtId="9" fontId="15" fillId="18" borderId="31" xfId="3" applyFont="1" applyFill="1" applyBorder="1" applyAlignment="1">
      <alignment horizontal="center" vertical="center" wrapText="1"/>
    </xf>
    <xf numFmtId="44" fontId="17" fillId="0" borderId="35" xfId="2" applyFont="1" applyFill="1" applyBorder="1" applyAlignment="1">
      <alignment vertical="center" wrapText="1"/>
    </xf>
    <xf numFmtId="44" fontId="14" fillId="13" borderId="30" xfId="0" applyNumberFormat="1" applyFont="1" applyFill="1" applyBorder="1" applyAlignment="1">
      <alignment wrapText="1"/>
    </xf>
    <xf numFmtId="44" fontId="27" fillId="0" borderId="31" xfId="0" applyNumberFormat="1" applyFont="1" applyBorder="1" applyAlignment="1">
      <alignment wrapText="1"/>
    </xf>
    <xf numFmtId="44" fontId="14" fillId="13" borderId="31" xfId="0" applyNumberFormat="1" applyFont="1" applyFill="1" applyBorder="1" applyAlignment="1">
      <alignment wrapText="1"/>
    </xf>
    <xf numFmtId="44" fontId="7" fillId="0" borderId="31" xfId="0" applyNumberFormat="1" applyFont="1" applyBorder="1"/>
    <xf numFmtId="44" fontId="27" fillId="0" borderId="34" xfId="0" applyNumberFormat="1" applyFont="1" applyBorder="1" applyAlignment="1">
      <alignment wrapText="1"/>
    </xf>
    <xf numFmtId="44" fontId="27" fillId="0" borderId="38" xfId="0" applyNumberFormat="1" applyFont="1" applyBorder="1" applyAlignment="1">
      <alignment wrapText="1"/>
    </xf>
    <xf numFmtId="44" fontId="19" fillId="0" borderId="44" xfId="0" applyNumberFormat="1" applyFont="1" applyBorder="1" applyAlignment="1">
      <alignment horizontal="center"/>
    </xf>
    <xf numFmtId="44" fontId="19" fillId="0" borderId="38" xfId="0" applyNumberFormat="1" applyFont="1" applyBorder="1" applyAlignment="1">
      <alignment horizontal="center"/>
    </xf>
    <xf numFmtId="44" fontId="19" fillId="0" borderId="45" xfId="0" applyNumberFormat="1" applyFont="1" applyBorder="1" applyAlignment="1">
      <alignment horizontal="center"/>
    </xf>
    <xf numFmtId="44" fontId="19" fillId="0" borderId="53" xfId="0" applyNumberFormat="1" applyFont="1" applyBorder="1" applyAlignment="1">
      <alignment horizontal="center"/>
    </xf>
    <xf numFmtId="44" fontId="19" fillId="0" borderId="34" xfId="0" applyNumberFormat="1" applyFont="1" applyBorder="1" applyAlignment="1">
      <alignment horizontal="center"/>
    </xf>
    <xf numFmtId="0" fontId="22" fillId="20" borderId="59" xfId="0" applyFont="1" applyFill="1" applyBorder="1" applyAlignment="1">
      <alignment horizontal="center" vertical="center"/>
    </xf>
    <xf numFmtId="0" fontId="22" fillId="20" borderId="1" xfId="0" applyFont="1" applyFill="1" applyBorder="1" applyAlignment="1">
      <alignment horizontal="center" vertical="center"/>
    </xf>
    <xf numFmtId="44" fontId="13" fillId="25" borderId="2" xfId="2" applyFont="1" applyFill="1" applyBorder="1" applyAlignment="1">
      <alignment vertical="center" wrapText="1"/>
    </xf>
    <xf numFmtId="44" fontId="28" fillId="24" borderId="32" xfId="2" applyFont="1" applyFill="1" applyBorder="1" applyAlignment="1">
      <alignment vertical="center" wrapText="1"/>
    </xf>
    <xf numFmtId="44" fontId="28" fillId="24" borderId="34" xfId="2" applyFont="1" applyFill="1" applyBorder="1" applyAlignment="1">
      <alignment vertical="center" wrapText="1"/>
    </xf>
    <xf numFmtId="44" fontId="28" fillId="24" borderId="42" xfId="2" applyFont="1" applyFill="1" applyBorder="1" applyAlignment="1">
      <alignment vertical="center" wrapText="1"/>
    </xf>
    <xf numFmtId="44" fontId="28" fillId="25" borderId="10" xfId="2" applyFont="1" applyFill="1" applyBorder="1" applyAlignment="1">
      <alignment vertical="center" wrapText="1"/>
    </xf>
    <xf numFmtId="44" fontId="28" fillId="24" borderId="125" xfId="2" applyFont="1" applyFill="1" applyBorder="1" applyAlignment="1">
      <alignment vertical="center" wrapText="1"/>
    </xf>
    <xf numFmtId="44" fontId="28" fillId="25" borderId="38" xfId="2" applyFont="1" applyFill="1" applyBorder="1" applyAlignment="1">
      <alignment vertical="center" wrapText="1"/>
    </xf>
    <xf numFmtId="44" fontId="28" fillId="25" borderId="55" xfId="2" applyFont="1" applyFill="1" applyBorder="1" applyAlignment="1">
      <alignment vertical="center" wrapText="1"/>
    </xf>
    <xf numFmtId="44" fontId="28" fillId="25" borderId="104" xfId="2" applyFont="1" applyFill="1" applyBorder="1" applyAlignment="1">
      <alignment vertical="center" wrapText="1"/>
    </xf>
    <xf numFmtId="44" fontId="13" fillId="24" borderId="129" xfId="2" applyFont="1" applyFill="1" applyBorder="1" applyAlignment="1">
      <alignment horizontal="left" vertical="center" wrapText="1"/>
    </xf>
    <xf numFmtId="44" fontId="3" fillId="0" borderId="0" xfId="0" applyNumberFormat="1" applyFont="1"/>
    <xf numFmtId="44" fontId="3" fillId="0" borderId="58" xfId="0" applyNumberFormat="1" applyFont="1" applyBorder="1"/>
    <xf numFmtId="9" fontId="3" fillId="0" borderId="41" xfId="3" applyFont="1" applyFill="1" applyBorder="1" applyAlignment="1">
      <alignment horizontal="center"/>
    </xf>
    <xf numFmtId="9" fontId="3" fillId="19" borderId="28" xfId="3" applyFont="1" applyFill="1" applyBorder="1" applyAlignment="1">
      <alignment horizontal="center"/>
    </xf>
    <xf numFmtId="9" fontId="3" fillId="0" borderId="28" xfId="3" applyFont="1" applyFill="1" applyBorder="1" applyAlignment="1">
      <alignment horizontal="center"/>
    </xf>
    <xf numFmtId="44" fontId="3" fillId="0" borderId="0" xfId="2" applyFont="1"/>
    <xf numFmtId="0" fontId="3" fillId="2" borderId="0" xfId="0" applyFont="1" applyFill="1" applyAlignment="1">
      <alignment horizontal="center"/>
    </xf>
    <xf numFmtId="44" fontId="13" fillId="26" borderId="0" xfId="1" applyNumberFormat="1" applyFont="1" applyFill="1" applyBorder="1" applyAlignment="1">
      <alignment horizontal="left"/>
    </xf>
    <xf numFmtId="44" fontId="28" fillId="24" borderId="0" xfId="1" applyNumberFormat="1" applyFont="1" applyFill="1" applyBorder="1" applyAlignment="1">
      <alignment horizontal="left"/>
    </xf>
    <xf numFmtId="44" fontId="28" fillId="24" borderId="130" xfId="1" applyNumberFormat="1" applyFont="1" applyFill="1" applyBorder="1"/>
    <xf numFmtId="44" fontId="13" fillId="24" borderId="133" xfId="1" applyNumberFormat="1" applyFont="1" applyFill="1" applyBorder="1"/>
    <xf numFmtId="44" fontId="13" fillId="24" borderId="41" xfId="1" applyNumberFormat="1" applyFont="1" applyFill="1" applyBorder="1"/>
    <xf numFmtId="44" fontId="13" fillId="24" borderId="1" xfId="1" applyNumberFormat="1" applyFont="1" applyFill="1" applyBorder="1"/>
    <xf numFmtId="44" fontId="13" fillId="24" borderId="58" xfId="1" applyNumberFormat="1" applyFont="1" applyFill="1" applyBorder="1"/>
    <xf numFmtId="44" fontId="3" fillId="19" borderId="131" xfId="0" applyNumberFormat="1" applyFont="1" applyFill="1" applyBorder="1"/>
    <xf numFmtId="44" fontId="3" fillId="20" borderId="28" xfId="1" applyNumberFormat="1" applyFont="1" applyFill="1" applyBorder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4" fontId="13" fillId="28" borderId="31" xfId="0" applyNumberFormat="1" applyFont="1" applyFill="1" applyBorder="1" applyAlignment="1">
      <alignment horizontal="center" wrapText="1"/>
    </xf>
    <xf numFmtId="44" fontId="30" fillId="24" borderId="31" xfId="0" applyNumberFormat="1" applyFont="1" applyFill="1" applyBorder="1" applyAlignment="1">
      <alignment horizontal="center"/>
    </xf>
    <xf numFmtId="44" fontId="30" fillId="28" borderId="31" xfId="0" applyNumberFormat="1" applyFont="1" applyFill="1" applyBorder="1" applyAlignment="1">
      <alignment horizontal="center"/>
    </xf>
    <xf numFmtId="44" fontId="28" fillId="28" borderId="53" xfId="0" applyNumberFormat="1" applyFont="1" applyFill="1" applyBorder="1" applyAlignment="1">
      <alignment horizontal="center"/>
    </xf>
    <xf numFmtId="44" fontId="17" fillId="27" borderId="31" xfId="0" applyNumberFormat="1" applyFont="1" applyFill="1" applyBorder="1" applyAlignment="1">
      <alignment horizontal="center"/>
    </xf>
    <xf numFmtId="44" fontId="28" fillId="22" borderId="31" xfId="0" applyNumberFormat="1" applyFont="1" applyFill="1" applyBorder="1" applyAlignment="1">
      <alignment horizontal="center"/>
    </xf>
    <xf numFmtId="44" fontId="3" fillId="22" borderId="94" xfId="0" applyNumberFormat="1" applyFont="1" applyFill="1" applyBorder="1" applyAlignment="1">
      <alignment horizontal="center"/>
    </xf>
    <xf numFmtId="44" fontId="28" fillId="0" borderId="0" xfId="0" applyNumberFormat="1" applyFont="1" applyAlignment="1">
      <alignment horizontal="center"/>
    </xf>
    <xf numFmtId="44" fontId="15" fillId="14" borderId="34" xfId="2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/>
    <xf numFmtId="49" fontId="1" fillId="0" borderId="55" xfId="0" quotePrefix="1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9" fontId="7" fillId="0" borderId="30" xfId="3" applyFont="1" applyFill="1" applyBorder="1" applyAlignment="1">
      <alignment horizontal="center"/>
    </xf>
    <xf numFmtId="9" fontId="7" fillId="0" borderId="28" xfId="3" applyFont="1" applyFill="1" applyBorder="1" applyAlignment="1">
      <alignment horizontal="center"/>
    </xf>
    <xf numFmtId="9" fontId="7" fillId="0" borderId="29" xfId="3" applyFont="1" applyFill="1" applyBorder="1" applyAlignment="1">
      <alignment horizontal="center"/>
    </xf>
    <xf numFmtId="9" fontId="7" fillId="19" borderId="30" xfId="3" applyFont="1" applyFill="1" applyBorder="1" applyAlignment="1">
      <alignment horizontal="center"/>
    </xf>
    <xf numFmtId="9" fontId="7" fillId="19" borderId="28" xfId="3" applyFont="1" applyFill="1" applyBorder="1" applyAlignment="1">
      <alignment horizontal="center"/>
    </xf>
    <xf numFmtId="9" fontId="7" fillId="19" borderId="29" xfId="3" applyFont="1" applyFill="1" applyBorder="1" applyAlignment="1">
      <alignment horizontal="center"/>
    </xf>
    <xf numFmtId="9" fontId="7" fillId="0" borderId="55" xfId="3" applyFont="1" applyBorder="1" applyAlignment="1">
      <alignment horizontal="center"/>
    </xf>
    <xf numFmtId="9" fontId="7" fillId="0" borderId="45" xfId="3" applyFont="1" applyBorder="1" applyAlignment="1">
      <alignment horizontal="center"/>
    </xf>
    <xf numFmtId="9" fontId="7" fillId="0" borderId="41" xfId="3" applyFont="1" applyBorder="1" applyAlignment="1">
      <alignment horizontal="center"/>
    </xf>
    <xf numFmtId="9" fontId="7" fillId="0" borderId="44" xfId="3" applyFont="1" applyBorder="1" applyAlignment="1">
      <alignment horizontal="center"/>
    </xf>
    <xf numFmtId="0" fontId="12" fillId="11" borderId="9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9" fontId="7" fillId="0" borderId="45" xfId="3" applyFont="1" applyFill="1" applyBorder="1" applyAlignment="1">
      <alignment horizontal="center"/>
    </xf>
    <xf numFmtId="9" fontId="7" fillId="0" borderId="41" xfId="3" applyFont="1" applyFill="1" applyBorder="1" applyAlignment="1">
      <alignment horizontal="center"/>
    </xf>
    <xf numFmtId="9" fontId="7" fillId="0" borderId="44" xfId="3" applyFont="1" applyFill="1" applyBorder="1" applyAlignment="1">
      <alignment horizontal="center"/>
    </xf>
    <xf numFmtId="0" fontId="13" fillId="9" borderId="10" xfId="0" applyFont="1" applyFill="1" applyBorder="1" applyAlignment="1">
      <alignment horizontal="center" vertical="center" wrapText="1"/>
    </xf>
    <xf numFmtId="0" fontId="13" fillId="9" borderId="17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17" fontId="12" fillId="7" borderId="11" xfId="0" applyNumberFormat="1" applyFont="1" applyFill="1" applyBorder="1" applyAlignment="1">
      <alignment horizontal="center" vertical="center" wrapText="1"/>
    </xf>
    <xf numFmtId="17" fontId="12" fillId="7" borderId="18" xfId="0" applyNumberFormat="1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17" fontId="12" fillId="7" borderId="7" xfId="0" applyNumberFormat="1" applyFont="1" applyFill="1" applyBorder="1" applyAlignment="1">
      <alignment horizontal="center" vertical="center" wrapText="1"/>
    </xf>
    <xf numFmtId="17" fontId="12" fillId="7" borderId="14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17" fontId="10" fillId="2" borderId="2" xfId="0" quotePrefix="1" applyNumberFormat="1" applyFont="1" applyFill="1" applyBorder="1" applyAlignment="1">
      <alignment horizontal="center"/>
    </xf>
    <xf numFmtId="17" fontId="10" fillId="2" borderId="3" xfId="0" applyNumberFormat="1" applyFont="1" applyFill="1" applyBorder="1" applyAlignment="1">
      <alignment horizontal="center"/>
    </xf>
    <xf numFmtId="17" fontId="10" fillId="2" borderId="4" xfId="0" applyNumberFormat="1" applyFont="1" applyFill="1" applyBorder="1" applyAlignment="1">
      <alignment horizontal="center"/>
    </xf>
    <xf numFmtId="17" fontId="10" fillId="3" borderId="2" xfId="0" quotePrefix="1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17" fontId="10" fillId="2" borderId="6" xfId="0" applyNumberFormat="1" applyFont="1" applyFill="1" applyBorder="1" applyAlignment="1">
      <alignment horizontal="center"/>
    </xf>
    <xf numFmtId="17" fontId="10" fillId="2" borderId="95" xfId="0" applyNumberFormat="1" applyFont="1" applyFill="1" applyBorder="1" applyAlignment="1">
      <alignment horizontal="center"/>
    </xf>
    <xf numFmtId="17" fontId="10" fillId="2" borderId="12" xfId="0" applyNumberFormat="1" applyFont="1" applyFill="1" applyBorder="1" applyAlignment="1">
      <alignment horizontal="center"/>
    </xf>
    <xf numFmtId="17" fontId="10" fillId="3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7" fontId="10" fillId="3" borderId="4" xfId="0" applyNumberFormat="1" applyFont="1" applyFill="1" applyBorder="1" applyAlignment="1">
      <alignment horizontal="center"/>
    </xf>
    <xf numFmtId="17" fontId="10" fillId="3" borderId="2" xfId="0" applyNumberFormat="1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3" fillId="24" borderId="5" xfId="0" applyFont="1" applyFill="1" applyBorder="1" applyAlignment="1">
      <alignment horizontal="center" vertical="center" wrapText="1"/>
    </xf>
    <xf numFmtId="0" fontId="13" fillId="24" borderId="37" xfId="0" applyFont="1" applyFill="1" applyBorder="1" applyAlignment="1">
      <alignment horizontal="center" vertical="center" wrapText="1"/>
    </xf>
    <xf numFmtId="0" fontId="13" fillId="24" borderId="13" xfId="0" applyFont="1" applyFill="1" applyBorder="1" applyAlignment="1">
      <alignment horizontal="center" vertical="center" wrapText="1"/>
    </xf>
    <xf numFmtId="0" fontId="22" fillId="20" borderId="60" xfId="0" applyFont="1" applyFill="1" applyBorder="1" applyAlignment="1">
      <alignment horizontal="center"/>
    </xf>
    <xf numFmtId="0" fontId="22" fillId="20" borderId="61" xfId="0" applyFont="1" applyFill="1" applyBorder="1" applyAlignment="1">
      <alignment horizontal="center"/>
    </xf>
    <xf numFmtId="17" fontId="22" fillId="20" borderId="59" xfId="0" quotePrefix="1" applyNumberFormat="1" applyFont="1" applyFill="1" applyBorder="1" applyAlignment="1">
      <alignment horizontal="center" vertical="center"/>
    </xf>
    <xf numFmtId="0" fontId="22" fillId="20" borderId="59" xfId="0" applyFont="1" applyFill="1" applyBorder="1" applyAlignment="1">
      <alignment horizontal="center" vertical="center"/>
    </xf>
    <xf numFmtId="0" fontId="22" fillId="20" borderId="60" xfId="0" applyFont="1" applyFill="1" applyBorder="1" applyAlignment="1">
      <alignment horizontal="center" vertical="center"/>
    </xf>
    <xf numFmtId="0" fontId="22" fillId="20" borderId="1" xfId="0" applyFont="1" applyFill="1" applyBorder="1" applyAlignment="1">
      <alignment horizontal="center" vertical="center"/>
    </xf>
    <xf numFmtId="0" fontId="22" fillId="20" borderId="6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1" borderId="90" xfId="0" applyFont="1" applyFill="1" applyBorder="1" applyAlignment="1">
      <alignment horizontal="right"/>
    </xf>
    <xf numFmtId="0" fontId="11" fillId="21" borderId="58" xfId="0" applyFont="1" applyFill="1" applyBorder="1" applyAlignment="1">
      <alignment horizontal="right"/>
    </xf>
    <xf numFmtId="44" fontId="7" fillId="10" borderId="119" xfId="1" applyNumberFormat="1" applyFont="1" applyFill="1" applyBorder="1" applyAlignment="1">
      <alignment horizontal="center" vertical="center" wrapText="1"/>
    </xf>
    <xf numFmtId="44" fontId="7" fillId="10" borderId="67" xfId="1" applyNumberFormat="1" applyFont="1" applyFill="1" applyBorder="1" applyAlignment="1">
      <alignment horizontal="center" vertical="center" wrapText="1"/>
    </xf>
    <xf numFmtId="44" fontId="7" fillId="10" borderId="122" xfId="1" applyNumberFormat="1" applyFont="1" applyFill="1" applyBorder="1" applyAlignment="1">
      <alignment horizontal="center" vertical="center" wrapText="1"/>
    </xf>
    <xf numFmtId="44" fontId="7" fillId="2" borderId="35" xfId="0" applyNumberFormat="1" applyFont="1" applyFill="1" applyBorder="1" applyAlignment="1">
      <alignment horizontal="center" vertical="center" wrapText="1"/>
    </xf>
    <xf numFmtId="44" fontId="7" fillId="2" borderId="55" xfId="0" applyNumberFormat="1" applyFont="1" applyFill="1" applyBorder="1" applyAlignment="1">
      <alignment horizontal="center" vertical="center" wrapText="1"/>
    </xf>
    <xf numFmtId="44" fontId="7" fillId="2" borderId="104" xfId="0" applyNumberFormat="1" applyFont="1" applyFill="1" applyBorder="1" applyAlignment="1">
      <alignment horizontal="center" vertical="center" wrapText="1"/>
    </xf>
    <xf numFmtId="44" fontId="7" fillId="16" borderId="119" xfId="1" applyNumberFormat="1" applyFont="1" applyFill="1" applyBorder="1" applyAlignment="1">
      <alignment horizontal="center" vertical="center" wrapText="1"/>
    </xf>
    <xf numFmtId="44" fontId="7" fillId="16" borderId="67" xfId="1" applyNumberFormat="1" applyFont="1" applyFill="1" applyBorder="1" applyAlignment="1">
      <alignment horizontal="center" vertical="center" wrapText="1"/>
    </xf>
    <xf numFmtId="44" fontId="7" fillId="16" borderId="122" xfId="1" applyNumberFormat="1" applyFont="1" applyFill="1" applyBorder="1" applyAlignment="1">
      <alignment horizontal="center" vertical="center" wrapText="1"/>
    </xf>
    <xf numFmtId="44" fontId="7" fillId="0" borderId="62" xfId="0" applyNumberFormat="1" applyFont="1" applyBorder="1" applyAlignment="1">
      <alignment horizontal="center" vertical="center" wrapText="1"/>
    </xf>
    <xf numFmtId="44" fontId="7" fillId="0" borderId="65" xfId="0" applyNumberFormat="1" applyFont="1" applyBorder="1" applyAlignment="1">
      <alignment horizontal="center" vertical="center" wrapText="1"/>
    </xf>
    <xf numFmtId="44" fontId="7" fillId="0" borderId="118" xfId="0" applyNumberFormat="1" applyFont="1" applyBorder="1" applyAlignment="1">
      <alignment horizontal="center" vertical="center" wrapText="1"/>
    </xf>
    <xf numFmtId="44" fontId="5" fillId="21" borderId="4" xfId="1" applyNumberFormat="1" applyFont="1" applyFill="1" applyBorder="1" applyAlignment="1">
      <alignment horizontal="center" vertical="center" wrapText="1"/>
    </xf>
    <xf numFmtId="44" fontId="7" fillId="21" borderId="4" xfId="1" applyNumberFormat="1" applyFont="1" applyFill="1" applyBorder="1" applyAlignment="1">
      <alignment horizontal="center" vertical="center" wrapText="1"/>
    </xf>
    <xf numFmtId="44" fontId="7" fillId="9" borderId="98" xfId="1" applyNumberFormat="1" applyFont="1" applyFill="1" applyBorder="1" applyAlignment="1">
      <alignment horizontal="center" vertical="center" wrapText="1"/>
    </xf>
    <xf numFmtId="44" fontId="7" fillId="9" borderId="99" xfId="1" applyNumberFormat="1" applyFont="1" applyFill="1" applyBorder="1" applyAlignment="1">
      <alignment horizontal="center" vertical="center" wrapText="1"/>
    </xf>
    <xf numFmtId="44" fontId="7" fillId="9" borderId="124" xfId="1" applyNumberFormat="1" applyFont="1" applyFill="1" applyBorder="1" applyAlignment="1">
      <alignment horizontal="center" vertical="center" wrapText="1"/>
    </xf>
    <xf numFmtId="44" fontId="7" fillId="2" borderId="50" xfId="0" applyNumberFormat="1" applyFont="1" applyFill="1" applyBorder="1" applyAlignment="1">
      <alignment horizontal="center" vertical="center" wrapText="1"/>
    </xf>
    <xf numFmtId="44" fontId="7" fillId="2" borderId="29" xfId="0" applyNumberFormat="1" applyFont="1" applyFill="1" applyBorder="1" applyAlignment="1">
      <alignment horizontal="center" vertical="center" wrapText="1"/>
    </xf>
    <xf numFmtId="44" fontId="7" fillId="2" borderId="94" xfId="0" applyNumberFormat="1" applyFont="1" applyFill="1" applyBorder="1" applyAlignment="1">
      <alignment horizontal="center" vertical="center" wrapText="1"/>
    </xf>
    <xf numFmtId="0" fontId="22" fillId="20" borderId="96" xfId="0" applyFont="1" applyFill="1" applyBorder="1" applyAlignment="1">
      <alignment horizontal="center"/>
    </xf>
    <xf numFmtId="0" fontId="22" fillId="20" borderId="97" xfId="0" applyFont="1" applyFill="1" applyBorder="1" applyAlignment="1">
      <alignment horizontal="center"/>
    </xf>
    <xf numFmtId="0" fontId="7" fillId="21" borderId="115" xfId="0" applyFont="1" applyFill="1" applyBorder="1" applyAlignment="1">
      <alignment horizontal="center" vertical="center" wrapText="1"/>
    </xf>
    <xf numFmtId="16" fontId="7" fillId="0" borderId="62" xfId="0" quotePrefix="1" applyNumberFormat="1" applyFont="1" applyBorder="1" applyAlignment="1">
      <alignment horizontal="center" vertical="center" wrapText="1"/>
    </xf>
    <xf numFmtId="44" fontId="7" fillId="2" borderId="11" xfId="0" applyNumberFormat="1" applyFont="1" applyFill="1" applyBorder="1" applyAlignment="1">
      <alignment horizontal="center" vertical="center" wrapText="1"/>
    </xf>
    <xf numFmtId="44" fontId="7" fillId="2" borderId="66" xfId="0" applyNumberFormat="1" applyFont="1" applyFill="1" applyBorder="1" applyAlignment="1">
      <alignment horizontal="center" vertical="center" wrapText="1"/>
    </xf>
    <xf numFmtId="44" fontId="7" fillId="2" borderId="18" xfId="0" applyNumberFormat="1" applyFont="1" applyFill="1" applyBorder="1" applyAlignment="1">
      <alignment horizontal="center" vertical="center" wrapText="1"/>
    </xf>
    <xf numFmtId="44" fontId="7" fillId="16" borderId="49" xfId="1" applyNumberFormat="1" applyFont="1" applyFill="1" applyBorder="1" applyAlignment="1">
      <alignment horizontal="center" vertical="center" wrapText="1"/>
    </xf>
    <xf numFmtId="44" fontId="7" fillId="16" borderId="30" xfId="1" applyNumberFormat="1" applyFont="1" applyFill="1" applyBorder="1" applyAlignment="1">
      <alignment horizontal="center" vertical="center" wrapText="1"/>
    </xf>
    <xf numFmtId="44" fontId="7" fillId="16" borderId="105" xfId="1" applyNumberFormat="1" applyFont="1" applyFill="1" applyBorder="1" applyAlignment="1">
      <alignment horizontal="center" vertical="center" wrapText="1"/>
    </xf>
    <xf numFmtId="44" fontId="7" fillId="0" borderId="27" xfId="0" applyNumberFormat="1" applyFont="1" applyBorder="1" applyAlignment="1">
      <alignment horizontal="center" vertical="center" wrapText="1"/>
    </xf>
    <xf numFmtId="44" fontId="7" fillId="0" borderId="32" xfId="0" applyNumberFormat="1" applyFont="1" applyBorder="1" applyAlignment="1">
      <alignment horizontal="center" vertical="center" wrapText="1"/>
    </xf>
    <xf numFmtId="44" fontId="7" fillId="0" borderId="43" xfId="0" applyNumberFormat="1" applyFont="1" applyBorder="1" applyAlignment="1">
      <alignment horizontal="center" vertical="center" wrapText="1"/>
    </xf>
    <xf numFmtId="44" fontId="7" fillId="0" borderId="120" xfId="0" applyNumberFormat="1" applyFont="1" applyBorder="1" applyAlignment="1">
      <alignment horizontal="center" vertical="center" wrapText="1"/>
    </xf>
    <xf numFmtId="44" fontId="7" fillId="0" borderId="121" xfId="0" applyNumberFormat="1" applyFont="1" applyBorder="1" applyAlignment="1">
      <alignment horizontal="center" vertical="center" wrapText="1"/>
    </xf>
    <xf numFmtId="44" fontId="7" fillId="0" borderId="123" xfId="0" applyNumberFormat="1" applyFont="1" applyBorder="1" applyAlignment="1">
      <alignment horizontal="center" vertical="center" wrapText="1"/>
    </xf>
    <xf numFmtId="44" fontId="28" fillId="24" borderId="98" xfId="1" applyNumberFormat="1" applyFont="1" applyFill="1" applyBorder="1" applyAlignment="1">
      <alignment horizontal="center" vertical="center" wrapText="1"/>
    </xf>
    <xf numFmtId="44" fontId="28" fillId="24" borderId="99" xfId="1" applyNumberFormat="1" applyFont="1" applyFill="1" applyBorder="1" applyAlignment="1">
      <alignment horizontal="center" vertical="center" wrapText="1"/>
    </xf>
    <xf numFmtId="44" fontId="28" fillId="24" borderId="132" xfId="1" applyNumberFormat="1" applyFont="1" applyFill="1" applyBorder="1" applyAlignment="1">
      <alignment horizontal="center" vertical="center" wrapText="1"/>
    </xf>
    <xf numFmtId="17" fontId="22" fillId="24" borderId="96" xfId="0" applyNumberFormat="1" applyFont="1" applyFill="1" applyBorder="1" applyAlignment="1">
      <alignment horizontal="center"/>
    </xf>
    <xf numFmtId="17" fontId="22" fillId="24" borderId="97" xfId="0" applyNumberFormat="1" applyFont="1" applyFill="1" applyBorder="1" applyAlignment="1">
      <alignment horizontal="center"/>
    </xf>
    <xf numFmtId="44" fontId="11" fillId="3" borderId="27" xfId="0" quotePrefix="1" applyNumberFormat="1" applyFont="1" applyFill="1" applyBorder="1" applyAlignment="1">
      <alignment horizontal="center"/>
    </xf>
    <xf numFmtId="44" fontId="11" fillId="3" borderId="35" xfId="0" applyNumberFormat="1" applyFont="1" applyFill="1" applyBorder="1" applyAlignment="1">
      <alignment horizontal="center"/>
    </xf>
    <xf numFmtId="44" fontId="11" fillId="3" borderId="49" xfId="0" applyNumberFormat="1" applyFont="1" applyFill="1" applyBorder="1" applyAlignment="1">
      <alignment horizontal="center"/>
    </xf>
    <xf numFmtId="44" fontId="11" fillId="3" borderId="51" xfId="0" applyNumberFormat="1" applyFont="1" applyFill="1" applyBorder="1" applyAlignment="1">
      <alignment horizontal="center"/>
    </xf>
    <xf numFmtId="44" fontId="11" fillId="2" borderId="27" xfId="0" quotePrefix="1" applyNumberFormat="1" applyFont="1" applyFill="1" applyBorder="1" applyAlignment="1">
      <alignment horizontal="center"/>
    </xf>
    <xf numFmtId="44" fontId="11" fillId="2" borderId="35" xfId="0" applyNumberFormat="1" applyFont="1" applyFill="1" applyBorder="1" applyAlignment="1">
      <alignment horizontal="center"/>
    </xf>
    <xf numFmtId="44" fontId="11" fillId="2" borderId="49" xfId="0" applyNumberFormat="1" applyFont="1" applyFill="1" applyBorder="1" applyAlignment="1">
      <alignment horizontal="center"/>
    </xf>
    <xf numFmtId="44" fontId="11" fillId="2" borderId="51" xfId="0" applyNumberFormat="1" applyFont="1" applyFill="1" applyBorder="1" applyAlignment="1">
      <alignment horizontal="center"/>
    </xf>
    <xf numFmtId="44" fontId="11" fillId="5" borderId="2" xfId="0" applyNumberFormat="1" applyFont="1" applyFill="1" applyBorder="1" applyAlignment="1">
      <alignment horizontal="center" vertical="center" wrapText="1"/>
    </xf>
    <xf numFmtId="44" fontId="11" fillId="5" borderId="3" xfId="0" applyNumberFormat="1" applyFont="1" applyFill="1" applyBorder="1" applyAlignment="1">
      <alignment horizontal="center" vertical="center" wrapText="1"/>
    </xf>
    <xf numFmtId="44" fontId="11" fillId="5" borderId="4" xfId="0" applyNumberFormat="1" applyFont="1" applyFill="1" applyBorder="1" applyAlignment="1">
      <alignment horizontal="center" vertical="center" wrapText="1"/>
    </xf>
    <xf numFmtId="44" fontId="11" fillId="3" borderId="50" xfId="0" quotePrefix="1" applyNumberFormat="1" applyFont="1" applyFill="1" applyBorder="1" applyAlignment="1">
      <alignment horizontal="center"/>
    </xf>
    <xf numFmtId="0" fontId="13" fillId="24" borderId="47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224116</xdr:colOff>
      <xdr:row>0</xdr:row>
      <xdr:rowOff>58270</xdr:rowOff>
    </xdr:from>
    <xdr:to>
      <xdr:col>0</xdr:col>
      <xdr:colOff>4472940</xdr:colOff>
      <xdr:row>4</xdr:row>
      <xdr:rowOff>60014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67A9AC-549B-4908-8A55-360FC91CB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6" y="58270"/>
          <a:ext cx="4252634" cy="750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2789704</xdr:colOff>
      <xdr:row>4</xdr:row>
      <xdr:rowOff>55084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3A90F-279D-4666-BDC7-852667F71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1</xdr:col>
      <xdr:colOff>55919</xdr:colOff>
      <xdr:row>4</xdr:row>
      <xdr:rowOff>96994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00C3E8-F1DA-4573-B30F-E15382B1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4252634" cy="75040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57150</xdr:rowOff>
    </xdr:from>
    <xdr:to>
      <xdr:col>1</xdr:col>
      <xdr:colOff>55919</xdr:colOff>
      <xdr:row>4</xdr:row>
      <xdr:rowOff>96994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E60116-4163-4E23-890F-E58CF01F7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4252634" cy="7504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1</xdr:col>
      <xdr:colOff>3185269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E0C00-C31E-49F1-926C-68CFF4BE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778F-242B-4633-9C9D-2C9528B7B998}">
  <dimension ref="A2:BL58"/>
  <sheetViews>
    <sheetView tabSelected="1" zoomScaleNormal="100" zoomScaleSheetLayoutView="100" workbookViewId="0">
      <pane xSplit="1" topLeftCell="O1" activePane="topRight" state="frozen"/>
      <selection pane="topRight" activeCell="AA1" sqref="AA1:AA1048576"/>
    </sheetView>
  </sheetViews>
  <sheetFormatPr defaultColWidth="50.28515625" defaultRowHeight="14.25" x14ac:dyDescent="0.2"/>
  <cols>
    <col min="1" max="1" width="68.5703125" style="1" customWidth="1"/>
    <col min="2" max="6" width="20.7109375" style="2" customWidth="1"/>
    <col min="7" max="8" width="17.7109375" style="1" customWidth="1"/>
    <col min="9" max="9" width="1.85546875" style="1" customWidth="1"/>
    <col min="10" max="10" width="17.7109375" style="1" hidden="1" customWidth="1"/>
    <col min="11" max="12" width="17.7109375" style="1" customWidth="1"/>
    <col min="13" max="13" width="1.85546875" style="1" bestFit="1" customWidth="1"/>
    <col min="14" max="14" width="17.7109375" style="1" hidden="1" customWidth="1"/>
    <col min="15" max="16" width="17.7109375" style="1" customWidth="1"/>
    <col min="17" max="17" width="1.85546875" style="1" customWidth="1"/>
    <col min="18" max="18" width="17.7109375" style="1" hidden="1" customWidth="1"/>
    <col min="19" max="19" width="17.7109375" style="328" customWidth="1"/>
    <col min="20" max="21" width="17.7109375" style="1" customWidth="1"/>
    <col min="22" max="22" width="1.85546875" style="1" customWidth="1"/>
    <col min="23" max="23" width="17.7109375" style="1" hidden="1" customWidth="1"/>
    <col min="24" max="25" width="17.7109375" style="1" customWidth="1"/>
    <col min="26" max="26" width="1.85546875" style="3" customWidth="1"/>
    <col min="27" max="27" width="17.7109375" style="1" hidden="1" customWidth="1"/>
    <col min="28" max="29" width="17.7109375" style="1" customWidth="1"/>
    <col min="30" max="30" width="1.85546875" style="3" customWidth="1"/>
    <col min="31" max="31" width="17.7109375" style="1" hidden="1" customWidth="1"/>
    <col min="32" max="32" width="18.5703125" style="328" customWidth="1"/>
    <col min="33" max="34" width="17.7109375" style="1" customWidth="1"/>
    <col min="35" max="35" width="1.85546875" style="3" customWidth="1"/>
    <col min="36" max="36" width="17.7109375" style="1" hidden="1" customWidth="1"/>
    <col min="37" max="38" width="17.7109375" style="1" customWidth="1"/>
    <col min="39" max="39" width="1.85546875" style="3" customWidth="1"/>
    <col min="40" max="40" width="17.7109375" style="1" hidden="1" customWidth="1"/>
    <col min="41" max="42" width="17.7109375" style="1" customWidth="1"/>
    <col min="43" max="43" width="1.85546875" style="3" customWidth="1"/>
    <col min="44" max="44" width="17.7109375" style="1" hidden="1" customWidth="1"/>
    <col min="45" max="45" width="18.5703125" style="328" customWidth="1"/>
    <col min="46" max="47" width="17.7109375" style="1" customWidth="1"/>
    <col min="48" max="48" width="1.85546875" style="1" customWidth="1"/>
    <col min="49" max="49" width="17.7109375" style="1" hidden="1" customWidth="1"/>
    <col min="50" max="51" width="17.7109375" style="1" customWidth="1"/>
    <col min="52" max="52" width="1.85546875" style="1" customWidth="1"/>
    <col min="53" max="53" width="17.7109375" style="1" hidden="1" customWidth="1"/>
    <col min="54" max="54" width="17.7109375" style="1" customWidth="1"/>
    <col min="55" max="55" width="19.28515625" style="1" customWidth="1"/>
    <col min="56" max="56" width="1.85546875" style="1" customWidth="1"/>
    <col min="57" max="59" width="17.7109375" style="1" hidden="1" customWidth="1"/>
    <col min="60" max="61" width="19.5703125" style="2" bestFit="1" customWidth="1"/>
    <col min="62" max="62" width="18.28515625" style="2" customWidth="1"/>
    <col min="63" max="63" width="18.7109375" style="2" customWidth="1"/>
    <col min="64" max="64" width="17.7109375" style="2" customWidth="1"/>
    <col min="65" max="16384" width="50.28515625" style="1"/>
  </cols>
  <sheetData>
    <row r="2" spans="1:64" ht="15" x14ac:dyDescent="0.2">
      <c r="A2" s="4"/>
      <c r="B2" s="5"/>
      <c r="C2" s="5"/>
      <c r="D2" s="5"/>
      <c r="E2" s="5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6"/>
      <c r="AA2" s="4"/>
      <c r="AB2" s="4"/>
      <c r="AC2" s="4"/>
      <c r="AD2" s="6"/>
      <c r="AE2" s="4"/>
      <c r="AF2" s="4"/>
      <c r="AG2" s="4"/>
      <c r="AH2" s="4"/>
      <c r="AI2" s="6"/>
      <c r="AJ2" s="4"/>
      <c r="AK2" s="4"/>
      <c r="AL2" s="4"/>
      <c r="AM2" s="6"/>
      <c r="AN2" s="4"/>
      <c r="AO2" s="4"/>
      <c r="AP2" s="4"/>
      <c r="AQ2" s="6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5"/>
      <c r="BI2" s="5"/>
      <c r="BJ2" s="5"/>
    </row>
    <row r="3" spans="1:64" ht="15.75" x14ac:dyDescent="0.25">
      <c r="A3" s="7"/>
      <c r="B3" s="8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156"/>
      <c r="AA3" s="7"/>
      <c r="AB3" s="7"/>
      <c r="AC3" s="7"/>
      <c r="AD3" s="156"/>
      <c r="AE3" s="7"/>
      <c r="AF3" s="7"/>
      <c r="AG3" s="7"/>
      <c r="AH3" s="7"/>
      <c r="AI3" s="156"/>
      <c r="AJ3" s="7"/>
      <c r="AK3" s="7"/>
      <c r="AL3" s="7"/>
      <c r="AM3" s="156"/>
      <c r="AN3" s="7"/>
      <c r="AO3" s="7"/>
      <c r="AP3" s="7"/>
      <c r="AQ3" s="156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9"/>
      <c r="BI3" s="8"/>
      <c r="BJ3" s="8"/>
    </row>
    <row r="4" spans="1:64" x14ac:dyDescent="0.2">
      <c r="BH4" s="10"/>
    </row>
    <row r="5" spans="1:64" x14ac:dyDescent="0.2">
      <c r="K5" s="11"/>
      <c r="N5" s="11"/>
      <c r="AP5" s="12"/>
      <c r="BH5" s="13"/>
    </row>
    <row r="6" spans="1:64" ht="15.75" x14ac:dyDescent="0.25">
      <c r="A6" s="155" t="s">
        <v>0</v>
      </c>
      <c r="E6" s="13"/>
      <c r="K6" s="14"/>
      <c r="N6" s="11"/>
      <c r="AC6" s="14"/>
      <c r="AE6" s="12"/>
      <c r="BH6" s="13"/>
    </row>
    <row r="7" spans="1:64" ht="15.75" x14ac:dyDescent="0.25">
      <c r="A7" s="156" t="s">
        <v>141</v>
      </c>
      <c r="D7" s="10"/>
      <c r="E7" s="13"/>
      <c r="F7" s="10"/>
      <c r="AG7" s="387" t="s">
        <v>208</v>
      </c>
    </row>
    <row r="8" spans="1:64" x14ac:dyDescent="0.2">
      <c r="A8" s="388" t="s">
        <v>216</v>
      </c>
      <c r="D8" s="10"/>
      <c r="E8" s="13"/>
    </row>
    <row r="9" spans="1:64" ht="15" thickBot="1" x14ac:dyDescent="0.25">
      <c r="D9" s="10"/>
    </row>
    <row r="10" spans="1:64" s="17" customFormat="1" ht="15.75" customHeight="1" thickBot="1" x14ac:dyDescent="0.3">
      <c r="A10" s="15"/>
      <c r="B10" s="428" t="s">
        <v>1</v>
      </c>
      <c r="C10" s="429"/>
      <c r="D10" s="429"/>
      <c r="E10" s="429"/>
      <c r="F10" s="430"/>
      <c r="G10" s="425" t="s">
        <v>142</v>
      </c>
      <c r="H10" s="431"/>
      <c r="I10" s="431"/>
      <c r="J10" s="431"/>
      <c r="K10" s="422" t="s">
        <v>143</v>
      </c>
      <c r="L10" s="432"/>
      <c r="M10" s="432"/>
      <c r="N10" s="433"/>
      <c r="O10" s="425" t="s">
        <v>144</v>
      </c>
      <c r="P10" s="431"/>
      <c r="Q10" s="431"/>
      <c r="R10" s="434"/>
      <c r="S10" s="437" t="s">
        <v>200</v>
      </c>
      <c r="T10" s="422" t="s">
        <v>145</v>
      </c>
      <c r="U10" s="423"/>
      <c r="V10" s="423"/>
      <c r="W10" s="424"/>
      <c r="X10" s="425" t="s">
        <v>146</v>
      </c>
      <c r="Y10" s="426"/>
      <c r="Z10" s="426"/>
      <c r="AA10" s="427"/>
      <c r="AB10" s="422" t="s">
        <v>147</v>
      </c>
      <c r="AC10" s="423"/>
      <c r="AD10" s="423"/>
      <c r="AE10" s="424"/>
      <c r="AF10" s="437" t="s">
        <v>211</v>
      </c>
      <c r="AG10" s="425" t="s">
        <v>148</v>
      </c>
      <c r="AH10" s="426"/>
      <c r="AI10" s="426"/>
      <c r="AJ10" s="427"/>
      <c r="AK10" s="422" t="s">
        <v>149</v>
      </c>
      <c r="AL10" s="432"/>
      <c r="AM10" s="432"/>
      <c r="AN10" s="433"/>
      <c r="AO10" s="425" t="s">
        <v>150</v>
      </c>
      <c r="AP10" s="431"/>
      <c r="AQ10" s="431"/>
      <c r="AR10" s="434"/>
      <c r="AS10" s="437" t="s">
        <v>210</v>
      </c>
      <c r="AT10" s="422" t="s">
        <v>151</v>
      </c>
      <c r="AU10" s="432"/>
      <c r="AV10" s="432"/>
      <c r="AW10" s="433"/>
      <c r="AX10" s="425" t="s">
        <v>152</v>
      </c>
      <c r="AY10" s="426"/>
      <c r="AZ10" s="426"/>
      <c r="BA10" s="427"/>
      <c r="BB10" s="422" t="s">
        <v>153</v>
      </c>
      <c r="BC10" s="423"/>
      <c r="BD10" s="423"/>
      <c r="BE10" s="424"/>
      <c r="BF10" s="435" t="s">
        <v>154</v>
      </c>
      <c r="BG10" s="434"/>
      <c r="BH10" s="436" t="s">
        <v>2</v>
      </c>
      <c r="BI10" s="423"/>
      <c r="BJ10" s="424"/>
      <c r="BK10" s="16"/>
      <c r="BL10" s="16"/>
    </row>
    <row r="11" spans="1:64" ht="15" customHeight="1" x14ac:dyDescent="0.2">
      <c r="A11" s="420" t="s">
        <v>167</v>
      </c>
      <c r="B11" s="159">
        <f>SUM(B14:B22)</f>
        <v>0</v>
      </c>
      <c r="C11" s="160">
        <f>SUM(C14:C22)</f>
        <v>0</v>
      </c>
      <c r="D11" s="159">
        <f>SUM(D14:D22)</f>
        <v>0</v>
      </c>
      <c r="E11" s="159">
        <f>SUM(E14:E22)</f>
        <v>43228027.965000004</v>
      </c>
      <c r="F11" s="159">
        <f>SUM(F14:F22)</f>
        <v>0</v>
      </c>
      <c r="G11" s="410" t="s">
        <v>7</v>
      </c>
      <c r="H11" s="418" t="s">
        <v>8</v>
      </c>
      <c r="I11" s="18"/>
      <c r="J11" s="414" t="s">
        <v>9</v>
      </c>
      <c r="K11" s="410" t="s">
        <v>7</v>
      </c>
      <c r="L11" s="418" t="s">
        <v>8</v>
      </c>
      <c r="M11" s="18"/>
      <c r="N11" s="414" t="s">
        <v>9</v>
      </c>
      <c r="O11" s="410" t="s">
        <v>7</v>
      </c>
      <c r="P11" s="418" t="s">
        <v>8</v>
      </c>
      <c r="Q11" s="18"/>
      <c r="R11" s="414" t="s">
        <v>9</v>
      </c>
      <c r="S11" s="438"/>
      <c r="T11" s="410" t="s">
        <v>7</v>
      </c>
      <c r="U11" s="418" t="s">
        <v>8</v>
      </c>
      <c r="V11" s="18"/>
      <c r="W11" s="414" t="s">
        <v>9</v>
      </c>
      <c r="X11" s="410" t="s">
        <v>7</v>
      </c>
      <c r="Y11" s="418" t="s">
        <v>8</v>
      </c>
      <c r="Z11" s="18"/>
      <c r="AA11" s="414" t="s">
        <v>9</v>
      </c>
      <c r="AB11" s="410" t="s">
        <v>7</v>
      </c>
      <c r="AC11" s="418" t="s">
        <v>8</v>
      </c>
      <c r="AD11" s="18"/>
      <c r="AE11" s="414" t="s">
        <v>9</v>
      </c>
      <c r="AF11" s="438"/>
      <c r="AG11" s="410" t="s">
        <v>7</v>
      </c>
      <c r="AH11" s="418" t="s">
        <v>8</v>
      </c>
      <c r="AI11" s="18"/>
      <c r="AJ11" s="414" t="s">
        <v>9</v>
      </c>
      <c r="AK11" s="410" t="s">
        <v>7</v>
      </c>
      <c r="AL11" s="418" t="s">
        <v>8</v>
      </c>
      <c r="AM11" s="18"/>
      <c r="AN11" s="414" t="s">
        <v>9</v>
      </c>
      <c r="AO11" s="410" t="s">
        <v>7</v>
      </c>
      <c r="AP11" s="418" t="s">
        <v>8</v>
      </c>
      <c r="AQ11" s="18"/>
      <c r="AR11" s="414" t="s">
        <v>9</v>
      </c>
      <c r="AS11" s="438"/>
      <c r="AT11" s="410" t="s">
        <v>7</v>
      </c>
      <c r="AU11" s="418" t="s">
        <v>8</v>
      </c>
      <c r="AV11" s="18"/>
      <c r="AW11" s="414" t="s">
        <v>9</v>
      </c>
      <c r="AX11" s="410" t="s">
        <v>7</v>
      </c>
      <c r="AY11" s="418" t="s">
        <v>8</v>
      </c>
      <c r="AZ11" s="18"/>
      <c r="BA11" s="414" t="s">
        <v>9</v>
      </c>
      <c r="BB11" s="410" t="s">
        <v>7</v>
      </c>
      <c r="BC11" s="418" t="s">
        <v>8</v>
      </c>
      <c r="BD11" s="18"/>
      <c r="BE11" s="414" t="s">
        <v>9</v>
      </c>
      <c r="BF11" s="406" t="s">
        <v>10</v>
      </c>
      <c r="BG11" s="408" t="s">
        <v>11</v>
      </c>
      <c r="BH11" s="410" t="s">
        <v>12</v>
      </c>
      <c r="BI11" s="412" t="s">
        <v>13</v>
      </c>
      <c r="BJ11" s="414" t="s">
        <v>14</v>
      </c>
      <c r="BK11" s="416" t="s">
        <v>15</v>
      </c>
      <c r="BL11" s="401" t="s">
        <v>16</v>
      </c>
    </row>
    <row r="12" spans="1:64" ht="78" customHeight="1" thickBot="1" x14ac:dyDescent="0.25">
      <c r="A12" s="421"/>
      <c r="B12" s="154" t="s">
        <v>3</v>
      </c>
      <c r="C12" s="161" t="s">
        <v>203</v>
      </c>
      <c r="D12" s="154" t="s">
        <v>4</v>
      </c>
      <c r="E12" s="154" t="s">
        <v>5</v>
      </c>
      <c r="F12" s="154" t="s">
        <v>6</v>
      </c>
      <c r="G12" s="411"/>
      <c r="H12" s="419"/>
      <c r="I12" s="19"/>
      <c r="J12" s="415"/>
      <c r="K12" s="411"/>
      <c r="L12" s="419"/>
      <c r="M12" s="19"/>
      <c r="N12" s="415"/>
      <c r="O12" s="411"/>
      <c r="P12" s="419"/>
      <c r="Q12" s="19"/>
      <c r="R12" s="415"/>
      <c r="S12" s="439"/>
      <c r="T12" s="411"/>
      <c r="U12" s="419"/>
      <c r="V12" s="19"/>
      <c r="W12" s="415"/>
      <c r="X12" s="411"/>
      <c r="Y12" s="419"/>
      <c r="Z12" s="19"/>
      <c r="AA12" s="415"/>
      <c r="AB12" s="411"/>
      <c r="AC12" s="419"/>
      <c r="AD12" s="19"/>
      <c r="AE12" s="415"/>
      <c r="AF12" s="439"/>
      <c r="AG12" s="411"/>
      <c r="AH12" s="419"/>
      <c r="AI12" s="19"/>
      <c r="AJ12" s="415"/>
      <c r="AK12" s="411"/>
      <c r="AL12" s="419"/>
      <c r="AM12" s="19"/>
      <c r="AN12" s="415"/>
      <c r="AO12" s="411"/>
      <c r="AP12" s="419"/>
      <c r="AQ12" s="19"/>
      <c r="AR12" s="415"/>
      <c r="AS12" s="439"/>
      <c r="AT12" s="411"/>
      <c r="AU12" s="419"/>
      <c r="AV12" s="19"/>
      <c r="AW12" s="415"/>
      <c r="AX12" s="411"/>
      <c r="AY12" s="419"/>
      <c r="AZ12" s="19"/>
      <c r="BA12" s="415"/>
      <c r="BB12" s="411"/>
      <c r="BC12" s="419"/>
      <c r="BD12" s="19"/>
      <c r="BE12" s="415"/>
      <c r="BF12" s="407"/>
      <c r="BG12" s="409"/>
      <c r="BH12" s="411"/>
      <c r="BI12" s="413"/>
      <c r="BJ12" s="415"/>
      <c r="BK12" s="417"/>
      <c r="BL12" s="402"/>
    </row>
    <row r="13" spans="1:64" s="11" customFormat="1" ht="15.75" thickBot="1" x14ac:dyDescent="0.25">
      <c r="A13" s="20" t="s">
        <v>17</v>
      </c>
      <c r="B13" s="21">
        <v>44440408</v>
      </c>
      <c r="C13" s="22">
        <v>43537735</v>
      </c>
      <c r="D13" s="22">
        <f>B13-C13</f>
        <v>902673</v>
      </c>
      <c r="E13" s="22">
        <f>SUM(E14:E22)</f>
        <v>43228027.965000004</v>
      </c>
      <c r="F13" s="22">
        <f>C13-BI13</f>
        <v>4477984</v>
      </c>
      <c r="G13" s="23">
        <f>SUM(G14:G22)</f>
        <v>1318418.8608333333</v>
      </c>
      <c r="H13" s="24">
        <f>SUM(H14:H22)</f>
        <v>1182932.4400000002</v>
      </c>
      <c r="I13" s="25"/>
      <c r="J13" s="26">
        <f>SUM(J14:J22)</f>
        <v>429853.44</v>
      </c>
      <c r="K13" s="23">
        <f>SUM(K14:K22)</f>
        <v>4873634.4258333333</v>
      </c>
      <c r="L13" s="24">
        <f>SUM(L14:L22)</f>
        <v>4331673.82</v>
      </c>
      <c r="M13" s="25"/>
      <c r="N13" s="26">
        <f>SUM(N14:N22)</f>
        <v>851326.02</v>
      </c>
      <c r="O13" s="23">
        <f>SUM(O14:O22)</f>
        <v>887276.86083333322</v>
      </c>
      <c r="P13" s="24">
        <f>SUM(P14:P22)</f>
        <v>2405994.2599999998</v>
      </c>
      <c r="Q13" s="25"/>
      <c r="R13" s="26">
        <f>SUM(R14:R22)</f>
        <v>4269691.0599999996</v>
      </c>
      <c r="S13" s="350">
        <f>SUM(S14:S22)</f>
        <v>841270.37249999994</v>
      </c>
      <c r="T13" s="23">
        <f>SUM(T14:T22)</f>
        <v>2754648.1225000001</v>
      </c>
      <c r="U13" s="24">
        <f>SUM(U14:U22)</f>
        <v>2626462.6399999997</v>
      </c>
      <c r="V13" s="25"/>
      <c r="W13" s="26">
        <f>SUM(W14:W22)</f>
        <v>3076890.7399999998</v>
      </c>
      <c r="X13" s="23">
        <f>SUM(X14:X22)</f>
        <v>4851894.0550000006</v>
      </c>
      <c r="Y13" s="24">
        <f>SUM(Y14:Y22)</f>
        <v>4572518.1099999994</v>
      </c>
      <c r="Z13" s="25"/>
      <c r="AA13" s="26">
        <f>SUM(AA14:AA22)</f>
        <v>1583128.9</v>
      </c>
      <c r="AB13" s="23">
        <f>SUM(AB14:AB22)</f>
        <v>3180346.4875000003</v>
      </c>
      <c r="AC13" s="24">
        <f>SUM(AC14:AC22)</f>
        <v>3388470.42</v>
      </c>
      <c r="AD13" s="25"/>
      <c r="AE13" s="26">
        <f>SUM(AE14:AE22)</f>
        <v>4213918.6400000006</v>
      </c>
      <c r="AF13" s="350">
        <f>SUM(AF14:AF22)</f>
        <v>-199437.49499999991</v>
      </c>
      <c r="AG13" s="23">
        <f>SUM(AG14:AG22)</f>
        <v>1493340.5225</v>
      </c>
      <c r="AH13" s="24">
        <f>SUM(AH14:AH22)</f>
        <v>1320913.78</v>
      </c>
      <c r="AI13" s="25"/>
      <c r="AJ13" s="26">
        <f>SUM(AJ14:AJ22)</f>
        <v>4900831.24</v>
      </c>
      <c r="AK13" s="23">
        <f>SUM(AK14:AK22)</f>
        <v>4345465.3675000006</v>
      </c>
      <c r="AL13" s="24">
        <f>SUM(AL14:AL22)</f>
        <v>4291776.99</v>
      </c>
      <c r="AM13" s="25"/>
      <c r="AN13" s="26">
        <f>SUM(AN14:AN22)</f>
        <v>499446.9</v>
      </c>
      <c r="AO13" s="23">
        <f>SUM(AO14:AO22)</f>
        <v>8029291.79</v>
      </c>
      <c r="AP13" s="24">
        <f>SUM(AP14:AP22)</f>
        <v>7924129.6300000008</v>
      </c>
      <c r="AQ13" s="25"/>
      <c r="AR13" s="26">
        <f>SUM(AR14:AR22)</f>
        <v>5053809.0200000005</v>
      </c>
      <c r="AS13" s="350">
        <f>SUM(AS14:AS22)</f>
        <v>-331277.27999999997</v>
      </c>
      <c r="AT13" s="23">
        <f>SUM(AT14:AT22)</f>
        <v>4747925.0999999996</v>
      </c>
      <c r="AU13" s="24">
        <f>SUM(AU14:AU22)</f>
        <v>2317811.2599999998</v>
      </c>
      <c r="AV13" s="25"/>
      <c r="AW13" s="26">
        <f>SUM(AW14:AW22)</f>
        <v>8965847.2300000004</v>
      </c>
      <c r="AX13" s="23">
        <f>SUM(AX14:AX22)</f>
        <v>1700073.9950000001</v>
      </c>
      <c r="AY13" s="24">
        <f>SUM(AY14:AY22)</f>
        <v>3764993.1</v>
      </c>
      <c r="AZ13" s="25"/>
      <c r="BA13" s="26">
        <f>SUM(BA14:BA22)</f>
        <v>1693655.8</v>
      </c>
      <c r="BB13" s="23">
        <f>SUM(BB14:BB22)</f>
        <v>4735156.78</v>
      </c>
      <c r="BC13" s="24">
        <f>SUM(BC14:BC22)</f>
        <v>932074.54999999993</v>
      </c>
      <c r="BD13" s="25"/>
      <c r="BE13" s="26">
        <f>SUM(BE14:BE22)</f>
        <v>3300434.0100000002</v>
      </c>
      <c r="BF13" s="308">
        <f t="shared" ref="BF13:BG13" si="0">SUM(BF14:BF22)</f>
        <v>0</v>
      </c>
      <c r="BG13" s="27">
        <f t="shared" si="0"/>
        <v>0</v>
      </c>
      <c r="BH13" s="28">
        <f>SUM(BH14:BH22)</f>
        <v>43228027.965000004</v>
      </c>
      <c r="BI13" s="321">
        <f t="shared" ref="BI13:BK13" si="1">SUM(BI14:BI22)</f>
        <v>39059751</v>
      </c>
      <c r="BJ13" s="29">
        <f t="shared" si="1"/>
        <v>38838833</v>
      </c>
      <c r="BK13" s="30">
        <f t="shared" si="1"/>
        <v>4168276.9649999999</v>
      </c>
      <c r="BL13" s="309">
        <f t="shared" ref="BL13:BL31" si="2">BK13/E13</f>
        <v>9.6425332387933271E-2</v>
      </c>
    </row>
    <row r="14" spans="1:64" s="11" customFormat="1" ht="16.5" x14ac:dyDescent="0.2">
      <c r="A14" s="31" t="s">
        <v>95</v>
      </c>
      <c r="B14" s="162"/>
      <c r="C14" s="162"/>
      <c r="D14" s="162"/>
      <c r="E14" s="164">
        <f>SUM(G14,K14,O14,T14,X14,AB14,AG14,AK14,AO14,AT14,AX14,BB14)+S14+AF14+AS14</f>
        <v>29745300</v>
      </c>
      <c r="F14" s="162"/>
      <c r="G14" s="37">
        <v>0</v>
      </c>
      <c r="H14" s="310">
        <v>0</v>
      </c>
      <c r="I14" s="34">
        <v>3</v>
      </c>
      <c r="J14" s="35">
        <v>0</v>
      </c>
      <c r="K14" s="37">
        <v>3415500</v>
      </c>
      <c r="L14" s="310">
        <v>3415500</v>
      </c>
      <c r="M14" s="34"/>
      <c r="N14" s="35">
        <v>0</v>
      </c>
      <c r="O14" s="37">
        <v>0</v>
      </c>
      <c r="P14" s="310">
        <v>1500000</v>
      </c>
      <c r="Q14" s="34"/>
      <c r="R14" s="35">
        <v>3415500</v>
      </c>
      <c r="S14" s="351">
        <f t="shared" ref="S14:S22" si="3">-G14+H14-K14+L14-O14+P14</f>
        <v>1500000</v>
      </c>
      <c r="T14" s="37">
        <v>1448400</v>
      </c>
      <c r="U14" s="310">
        <v>1448400</v>
      </c>
      <c r="V14" s="34"/>
      <c r="W14" s="35">
        <v>1500000</v>
      </c>
      <c r="X14" s="37">
        <v>3415500</v>
      </c>
      <c r="Y14" s="310">
        <v>3415500</v>
      </c>
      <c r="Z14" s="34"/>
      <c r="AA14" s="35">
        <v>1448400</v>
      </c>
      <c r="AB14" s="37">
        <v>2310500</v>
      </c>
      <c r="AC14" s="310">
        <v>2310500</v>
      </c>
      <c r="AD14" s="34"/>
      <c r="AE14" s="35">
        <v>3415500</v>
      </c>
      <c r="AF14" s="351">
        <f t="shared" ref="AF14:AF22" si="4">-T14+U14-X14+Y14-AB14+AC14</f>
        <v>0</v>
      </c>
      <c r="AG14" s="37">
        <v>0</v>
      </c>
      <c r="AH14" s="310">
        <v>0</v>
      </c>
      <c r="AI14" s="34"/>
      <c r="AJ14" s="35">
        <v>2310500</v>
      </c>
      <c r="AK14" s="37">
        <v>3415500</v>
      </c>
      <c r="AL14" s="310">
        <v>3415500</v>
      </c>
      <c r="AM14" s="34"/>
      <c r="AN14" s="35">
        <v>0</v>
      </c>
      <c r="AO14" s="37">
        <v>7024400</v>
      </c>
      <c r="AP14" s="310">
        <v>7024400</v>
      </c>
      <c r="AQ14" s="34"/>
      <c r="AR14" s="35">
        <v>3415500</v>
      </c>
      <c r="AS14" s="351">
        <f t="shared" ref="AS14:AS30" si="5">-AG14+AH14-AK14+AL14-AO14+AP14</f>
        <v>0</v>
      </c>
      <c r="AT14" s="37">
        <v>3250000</v>
      </c>
      <c r="AU14" s="310">
        <v>1000000</v>
      </c>
      <c r="AV14" s="34">
        <v>2</v>
      </c>
      <c r="AW14" s="35">
        <v>8024400</v>
      </c>
      <c r="AX14" s="37">
        <v>550000</v>
      </c>
      <c r="AY14" s="310">
        <v>2800000</v>
      </c>
      <c r="AZ14" s="34">
        <v>3</v>
      </c>
      <c r="BA14" s="35">
        <v>550000</v>
      </c>
      <c r="BB14" s="37">
        <v>3415500</v>
      </c>
      <c r="BC14" s="310">
        <v>0</v>
      </c>
      <c r="BD14" s="34">
        <v>2</v>
      </c>
      <c r="BE14" s="35">
        <v>2250000</v>
      </c>
      <c r="BF14" s="39">
        <v>0</v>
      </c>
      <c r="BG14" s="311">
        <v>0</v>
      </c>
      <c r="BH14" s="32">
        <f>SUM(G14,K14,O14,T14,X14,AB14,AG14,AK14,AO14,AT14+AX14)+S14+AF14+AS14+BB14</f>
        <v>29745300</v>
      </c>
      <c r="BI14" s="336">
        <f>SUM(H14,L14,P14,U14,Y14,AC14,AH14,AL14,AP14,AU14,AY14,BC14,BF14)</f>
        <v>26329800</v>
      </c>
      <c r="BJ14" s="40">
        <f t="shared" ref="BJ14:BJ22" si="6">SUM(J14,N14,R14,W14,AA14,AE14,AJ14,AN14,AR14,AW14,BA14,BE14,BG14)</f>
        <v>26329800</v>
      </c>
      <c r="BK14" s="41">
        <f>E14-BI14</f>
        <v>3415500</v>
      </c>
      <c r="BL14" s="312">
        <f t="shared" si="2"/>
        <v>0.11482486308761385</v>
      </c>
    </row>
    <row r="15" spans="1:64" s="11" customFormat="1" ht="15" customHeight="1" x14ac:dyDescent="0.2">
      <c r="A15" s="31" t="s">
        <v>94</v>
      </c>
      <c r="B15" s="163"/>
      <c r="C15" s="162"/>
      <c r="D15" s="162"/>
      <c r="E15" s="165">
        <f t="shared" ref="E15:E22" si="7">SUM(G15,K15,O15,T15,X15,AB15,AG15,AK15,AO15,AT15,AX15,BB15)+S15+AF15+AS15</f>
        <v>415692</v>
      </c>
      <c r="F15" s="162"/>
      <c r="G15" s="37">
        <v>34641</v>
      </c>
      <c r="H15" s="33">
        <v>34641</v>
      </c>
      <c r="I15" s="34"/>
      <c r="J15" s="33">
        <v>34641</v>
      </c>
      <c r="K15" s="37">
        <v>34641</v>
      </c>
      <c r="L15" s="33">
        <v>34641</v>
      </c>
      <c r="M15" s="34"/>
      <c r="N15" s="33">
        <v>34641</v>
      </c>
      <c r="O15" s="37">
        <v>34641</v>
      </c>
      <c r="P15" s="33">
        <v>34641</v>
      </c>
      <c r="Q15" s="34"/>
      <c r="R15" s="33">
        <v>34641</v>
      </c>
      <c r="S15" s="351">
        <f t="shared" si="3"/>
        <v>0</v>
      </c>
      <c r="T15" s="37">
        <v>34641</v>
      </c>
      <c r="U15" s="33">
        <v>34641</v>
      </c>
      <c r="V15" s="34"/>
      <c r="W15" s="33">
        <v>34641</v>
      </c>
      <c r="X15" s="37">
        <v>34641</v>
      </c>
      <c r="Y15" s="33">
        <v>34641</v>
      </c>
      <c r="Z15" s="34"/>
      <c r="AA15" s="33">
        <v>34641</v>
      </c>
      <c r="AB15" s="37">
        <v>34641</v>
      </c>
      <c r="AC15" s="33">
        <v>34641</v>
      </c>
      <c r="AD15" s="34"/>
      <c r="AE15" s="33">
        <v>34641</v>
      </c>
      <c r="AF15" s="351">
        <f t="shared" si="4"/>
        <v>0</v>
      </c>
      <c r="AG15" s="37">
        <v>34641</v>
      </c>
      <c r="AH15" s="33">
        <v>34641</v>
      </c>
      <c r="AI15" s="34"/>
      <c r="AJ15" s="33">
        <v>34641</v>
      </c>
      <c r="AK15" s="37">
        <v>34641</v>
      </c>
      <c r="AL15" s="33">
        <v>34641</v>
      </c>
      <c r="AM15" s="34"/>
      <c r="AN15" s="33">
        <v>34641</v>
      </c>
      <c r="AO15" s="37">
        <v>34641</v>
      </c>
      <c r="AP15" s="33">
        <v>34641</v>
      </c>
      <c r="AQ15" s="34"/>
      <c r="AR15" s="33">
        <v>34641</v>
      </c>
      <c r="AS15" s="351">
        <f t="shared" si="5"/>
        <v>0</v>
      </c>
      <c r="AT15" s="37">
        <v>34641</v>
      </c>
      <c r="AU15" s="33">
        <v>34641</v>
      </c>
      <c r="AV15" s="34"/>
      <c r="AW15" s="33">
        <v>34641</v>
      </c>
      <c r="AX15" s="37">
        <v>34641</v>
      </c>
      <c r="AY15" s="33">
        <v>34641</v>
      </c>
      <c r="AZ15" s="34"/>
      <c r="BA15" s="33">
        <v>34641</v>
      </c>
      <c r="BB15" s="37">
        <v>34641</v>
      </c>
      <c r="BC15" s="33">
        <v>34641</v>
      </c>
      <c r="BD15" s="34"/>
      <c r="BE15" s="33">
        <v>34641</v>
      </c>
      <c r="BF15" s="37">
        <v>0</v>
      </c>
      <c r="BG15" s="38">
        <v>0</v>
      </c>
      <c r="BH15" s="32">
        <f t="shared" ref="BH15:BH22" si="8">SUM(G15,K15,O15,T15,X15,AB15,AG15,AK15,AO15,AT15+AX15)+S15+AF15+AS15+BB15</f>
        <v>415692</v>
      </c>
      <c r="BI15" s="323">
        <f t="shared" ref="BI15:BI22" si="9">SUM(H15,L15,P15,U15,Y15,AC15,AH15,AL15,AP15,AU15,AY15,BC15,BF15)</f>
        <v>415692</v>
      </c>
      <c r="BJ15" s="40">
        <f t="shared" si="6"/>
        <v>415692</v>
      </c>
      <c r="BK15" s="41">
        <f t="shared" ref="BK15:BK22" si="10">E15-BI15</f>
        <v>0</v>
      </c>
      <c r="BL15" s="312">
        <f t="shared" si="2"/>
        <v>0</v>
      </c>
    </row>
    <row r="16" spans="1:64" s="11" customFormat="1" ht="16.5" x14ac:dyDescent="0.2">
      <c r="A16" s="31" t="s">
        <v>163</v>
      </c>
      <c r="B16" s="162"/>
      <c r="C16" s="162"/>
      <c r="D16" s="162"/>
      <c r="E16" s="32">
        <f t="shared" si="7"/>
        <v>8752151</v>
      </c>
      <c r="F16" s="162"/>
      <c r="G16" s="39">
        <v>1068287</v>
      </c>
      <c r="H16" s="33">
        <v>1034011</v>
      </c>
      <c r="I16" s="34"/>
      <c r="J16" s="35">
        <v>390692</v>
      </c>
      <c r="K16" s="39">
        <v>664400</v>
      </c>
      <c r="L16" s="33">
        <v>664400</v>
      </c>
      <c r="M16" s="34"/>
      <c r="N16" s="35">
        <v>643319</v>
      </c>
      <c r="O16" s="39">
        <v>664400</v>
      </c>
      <c r="P16" s="33">
        <v>664400</v>
      </c>
      <c r="Q16" s="34"/>
      <c r="R16" s="35">
        <v>664400</v>
      </c>
      <c r="S16" s="351">
        <f t="shared" si="3"/>
        <v>-34276</v>
      </c>
      <c r="T16" s="39">
        <v>805457</v>
      </c>
      <c r="U16" s="33">
        <v>785758</v>
      </c>
      <c r="V16" s="34"/>
      <c r="W16" s="35">
        <v>1450158</v>
      </c>
      <c r="X16" s="39">
        <v>664400</v>
      </c>
      <c r="Y16" s="33">
        <v>664400</v>
      </c>
      <c r="Z16" s="34"/>
      <c r="AA16" s="35">
        <v>0</v>
      </c>
      <c r="AB16" s="39">
        <v>664400</v>
      </c>
      <c r="AC16" s="33">
        <v>664400</v>
      </c>
      <c r="AD16" s="34"/>
      <c r="AE16" s="35">
        <v>664400</v>
      </c>
      <c r="AF16" s="352">
        <f t="shared" si="4"/>
        <v>-19699</v>
      </c>
      <c r="AG16" s="39">
        <v>805457</v>
      </c>
      <c r="AH16" s="33">
        <v>805457</v>
      </c>
      <c r="AI16" s="34"/>
      <c r="AJ16" s="35">
        <v>1469857</v>
      </c>
      <c r="AK16" s="39">
        <v>664400</v>
      </c>
      <c r="AL16" s="33">
        <v>664400</v>
      </c>
      <c r="AM16" s="34"/>
      <c r="AN16" s="35">
        <v>0</v>
      </c>
      <c r="AO16" s="39">
        <v>664400</v>
      </c>
      <c r="AP16" s="33">
        <v>664400</v>
      </c>
      <c r="AQ16" s="34"/>
      <c r="AR16" s="35">
        <v>1328800</v>
      </c>
      <c r="AS16" s="352">
        <f t="shared" si="5"/>
        <v>0</v>
      </c>
      <c r="AT16" s="39">
        <v>811725</v>
      </c>
      <c r="AU16" s="33">
        <v>811725</v>
      </c>
      <c r="AV16" s="34"/>
      <c r="AW16" s="35">
        <v>811725</v>
      </c>
      <c r="AX16" s="39">
        <v>664400</v>
      </c>
      <c r="AY16" s="33">
        <v>551900</v>
      </c>
      <c r="AZ16" s="34">
        <v>5</v>
      </c>
      <c r="BA16" s="35">
        <v>551900</v>
      </c>
      <c r="BB16" s="39">
        <v>664400</v>
      </c>
      <c r="BC16" s="33">
        <v>664400</v>
      </c>
      <c r="BD16" s="34"/>
      <c r="BE16" s="35">
        <v>664400</v>
      </c>
      <c r="BF16" s="37">
        <v>0</v>
      </c>
      <c r="BG16" s="38">
        <v>0</v>
      </c>
      <c r="BH16" s="32">
        <f t="shared" si="8"/>
        <v>8752151</v>
      </c>
      <c r="BI16" s="322">
        <f t="shared" si="9"/>
        <v>8639651</v>
      </c>
      <c r="BJ16" s="40">
        <f t="shared" si="6"/>
        <v>8639651</v>
      </c>
      <c r="BK16" s="41">
        <f t="shared" si="10"/>
        <v>112500</v>
      </c>
      <c r="BL16" s="312">
        <f t="shared" si="2"/>
        <v>1.2853982980869504E-2</v>
      </c>
    </row>
    <row r="17" spans="1:64" s="11" customFormat="1" ht="16.5" x14ac:dyDescent="0.2">
      <c r="A17" s="31" t="s">
        <v>168</v>
      </c>
      <c r="B17" s="162"/>
      <c r="C17" s="162"/>
      <c r="D17" s="162"/>
      <c r="E17" s="32">
        <f t="shared" si="7"/>
        <v>47904.25999999998</v>
      </c>
      <c r="F17" s="162"/>
      <c r="G17" s="39">
        <v>2405.2000000000003</v>
      </c>
      <c r="H17" s="33">
        <v>2384.34</v>
      </c>
      <c r="I17" s="34"/>
      <c r="J17" s="35">
        <v>2384.34</v>
      </c>
      <c r="K17" s="39">
        <v>2405.2000000000003</v>
      </c>
      <c r="L17" s="33">
        <v>0.1</v>
      </c>
      <c r="M17" s="34">
        <v>2</v>
      </c>
      <c r="N17" s="35">
        <v>0.1</v>
      </c>
      <c r="O17" s="39">
        <v>2405.2000000000003</v>
      </c>
      <c r="P17" s="33">
        <v>4768.8000000000011</v>
      </c>
      <c r="Q17" s="34">
        <v>3</v>
      </c>
      <c r="R17" s="35">
        <v>4768.8000000000011</v>
      </c>
      <c r="S17" s="351">
        <f t="shared" si="3"/>
        <v>-62.359999999999673</v>
      </c>
      <c r="T17" s="39">
        <v>2405.2000000000003</v>
      </c>
      <c r="U17" s="33">
        <v>2384.15</v>
      </c>
      <c r="V17" s="34"/>
      <c r="W17" s="35">
        <v>2384.15</v>
      </c>
      <c r="X17" s="39">
        <v>7405.2000000000007</v>
      </c>
      <c r="Y17" s="33">
        <v>2383.44</v>
      </c>
      <c r="Z17" s="34">
        <v>2</v>
      </c>
      <c r="AA17" s="35">
        <v>0.18</v>
      </c>
      <c r="AB17" s="39">
        <v>20405.2</v>
      </c>
      <c r="AC17" s="33">
        <v>2284.0699999999997</v>
      </c>
      <c r="AD17" s="34">
        <v>2</v>
      </c>
      <c r="AE17" s="35">
        <v>2383.44</v>
      </c>
      <c r="AF17" s="352">
        <f t="shared" si="4"/>
        <v>-23163.940000000002</v>
      </c>
      <c r="AG17" s="39">
        <v>21738.640000000003</v>
      </c>
      <c r="AH17" s="33">
        <v>21716.880000000001</v>
      </c>
      <c r="AI17" s="34"/>
      <c r="AJ17" s="35">
        <v>6745.3399999999992</v>
      </c>
      <c r="AK17" s="39">
        <v>2405.2000000000003</v>
      </c>
      <c r="AL17" s="33">
        <v>2383.44</v>
      </c>
      <c r="AM17" s="34"/>
      <c r="AN17" s="35">
        <v>2383.44</v>
      </c>
      <c r="AO17" s="39">
        <v>2405.2000000000003</v>
      </c>
      <c r="AP17" s="33">
        <v>2383.44</v>
      </c>
      <c r="AQ17" s="34"/>
      <c r="AR17" s="35">
        <v>19638.870000000003</v>
      </c>
      <c r="AS17" s="352">
        <f t="shared" si="5"/>
        <v>-65.280000000002474</v>
      </c>
      <c r="AT17" s="39">
        <v>2405.2000000000003</v>
      </c>
      <c r="AU17" s="33">
        <v>2383.44</v>
      </c>
      <c r="AV17" s="34"/>
      <c r="AW17" s="35">
        <v>0.18</v>
      </c>
      <c r="AX17" s="39">
        <v>2405.2000000000003</v>
      </c>
      <c r="AY17" s="33">
        <v>2971.52</v>
      </c>
      <c r="AZ17" s="34"/>
      <c r="BA17" s="35">
        <v>2971.52</v>
      </c>
      <c r="BB17" s="39">
        <v>2405.2000000000003</v>
      </c>
      <c r="BC17" s="33">
        <v>2383.44</v>
      </c>
      <c r="BD17" s="34"/>
      <c r="BE17" s="35">
        <v>4766.7000000000007</v>
      </c>
      <c r="BF17" s="37">
        <v>0</v>
      </c>
      <c r="BG17" s="38">
        <v>0</v>
      </c>
      <c r="BH17" s="32">
        <f t="shared" si="8"/>
        <v>47904.25999999998</v>
      </c>
      <c r="BI17" s="322">
        <f t="shared" si="9"/>
        <v>48427.060000000005</v>
      </c>
      <c r="BJ17" s="40">
        <f t="shared" si="6"/>
        <v>48427.06</v>
      </c>
      <c r="BK17" s="41">
        <f t="shared" si="10"/>
        <v>-522.80000000002474</v>
      </c>
      <c r="BL17" s="312">
        <f t="shared" si="2"/>
        <v>-1.0913434421072885E-2</v>
      </c>
    </row>
    <row r="18" spans="1:64" s="11" customFormat="1" ht="15" customHeight="1" x14ac:dyDescent="0.2">
      <c r="A18" s="31" t="s">
        <v>18</v>
      </c>
      <c r="B18" s="163"/>
      <c r="C18" s="162"/>
      <c r="D18" s="163"/>
      <c r="E18" s="32">
        <f t="shared" si="7"/>
        <v>2123515.7549999994</v>
      </c>
      <c r="F18" s="162"/>
      <c r="G18" s="37">
        <v>9749.8308333333334</v>
      </c>
      <c r="H18" s="33">
        <v>0</v>
      </c>
      <c r="I18" s="34">
        <v>2</v>
      </c>
      <c r="J18" s="35">
        <v>0</v>
      </c>
      <c r="K18" s="37">
        <v>597217.39583333337</v>
      </c>
      <c r="L18" s="33">
        <v>0</v>
      </c>
      <c r="M18" s="34">
        <v>2</v>
      </c>
      <c r="N18" s="35">
        <v>0</v>
      </c>
      <c r="O18" s="37">
        <v>9749.8308333333334</v>
      </c>
      <c r="P18" s="33">
        <v>0</v>
      </c>
      <c r="Q18" s="34">
        <v>2</v>
      </c>
      <c r="R18" s="35">
        <v>0</v>
      </c>
      <c r="S18" s="351">
        <f t="shared" si="3"/>
        <v>-616717.0575</v>
      </c>
      <c r="T18" s="37">
        <v>321911.85249999998</v>
      </c>
      <c r="U18" s="33">
        <v>321911.90000000002</v>
      </c>
      <c r="V18" s="34"/>
      <c r="W18" s="35">
        <v>0</v>
      </c>
      <c r="X18" s="37">
        <v>597217.39500000002</v>
      </c>
      <c r="Y18" s="33">
        <v>343867.57</v>
      </c>
      <c r="Z18" s="34">
        <v>2</v>
      </c>
      <c r="AA18" s="35">
        <v>0</v>
      </c>
      <c r="AB18" s="37">
        <v>9749.8308333333334</v>
      </c>
      <c r="AC18" s="33">
        <v>241860</v>
      </c>
      <c r="AD18" s="34">
        <v>3</v>
      </c>
      <c r="AE18" s="35">
        <v>37782.980000000003</v>
      </c>
      <c r="AF18" s="351">
        <f t="shared" si="4"/>
        <v>-21239.608333333221</v>
      </c>
      <c r="AG18" s="37">
        <v>354061.73250000004</v>
      </c>
      <c r="AH18" s="33">
        <v>321916.11000000004</v>
      </c>
      <c r="AI18" s="34"/>
      <c r="AJ18" s="35">
        <v>869856.49000000011</v>
      </c>
      <c r="AK18" s="37">
        <v>77811.587500000009</v>
      </c>
      <c r="AL18" s="33">
        <v>15755.58</v>
      </c>
      <c r="AM18" s="34"/>
      <c r="AN18" s="35">
        <v>321911.90000000002</v>
      </c>
      <c r="AO18" s="37">
        <v>10981.83</v>
      </c>
      <c r="AP18" s="33">
        <v>57579.290000000008</v>
      </c>
      <c r="AQ18" s="34">
        <v>3</v>
      </c>
      <c r="AR18" s="35">
        <v>67919.94</v>
      </c>
      <c r="AS18" s="351">
        <f t="shared" si="5"/>
        <v>-47604.17</v>
      </c>
      <c r="AT18" s="37">
        <v>354061.73</v>
      </c>
      <c r="AU18" s="33">
        <v>324853.48000000004</v>
      </c>
      <c r="AV18" s="34"/>
      <c r="AW18" s="35">
        <v>0</v>
      </c>
      <c r="AX18" s="37">
        <v>77765.464999999997</v>
      </c>
      <c r="AY18" s="33">
        <v>89105.8</v>
      </c>
      <c r="AZ18" s="34">
        <v>3</v>
      </c>
      <c r="BA18" s="35">
        <v>330178.5</v>
      </c>
      <c r="BB18" s="37">
        <v>388798.11</v>
      </c>
      <c r="BC18" s="33">
        <v>0</v>
      </c>
      <c r="BD18" s="34">
        <v>2</v>
      </c>
      <c r="BE18" s="35">
        <v>89199.92</v>
      </c>
      <c r="BF18" s="37">
        <v>0</v>
      </c>
      <c r="BG18" s="38">
        <v>0</v>
      </c>
      <c r="BH18" s="32">
        <f t="shared" si="8"/>
        <v>2123515.7549999999</v>
      </c>
      <c r="BI18" s="322">
        <f t="shared" si="9"/>
        <v>1716849.7300000002</v>
      </c>
      <c r="BJ18" s="40">
        <f t="shared" si="6"/>
        <v>1716849.73</v>
      </c>
      <c r="BK18" s="41">
        <f t="shared" si="10"/>
        <v>406666.02499999921</v>
      </c>
      <c r="BL18" s="312">
        <f t="shared" si="2"/>
        <v>0.19150600792222486</v>
      </c>
    </row>
    <row r="19" spans="1:64" s="11" customFormat="1" ht="15" customHeight="1" x14ac:dyDescent="0.2">
      <c r="A19" s="31" t="s">
        <v>156</v>
      </c>
      <c r="B19" s="163"/>
      <c r="C19" s="162"/>
      <c r="D19" s="163"/>
      <c r="E19" s="32">
        <f t="shared" si="7"/>
        <v>149999.99999999994</v>
      </c>
      <c r="F19" s="162"/>
      <c r="G19" s="37">
        <v>63935.83</v>
      </c>
      <c r="H19" s="33">
        <v>2136.1</v>
      </c>
      <c r="I19" s="34">
        <v>2</v>
      </c>
      <c r="J19" s="35">
        <v>2136.1</v>
      </c>
      <c r="K19" s="37">
        <v>3910.83</v>
      </c>
      <c r="L19" s="33">
        <v>70252.72</v>
      </c>
      <c r="M19" s="34">
        <v>3</v>
      </c>
      <c r="N19" s="35">
        <v>63605.919999999998</v>
      </c>
      <c r="O19" s="37">
        <v>40680.83</v>
      </c>
      <c r="P19" s="33">
        <v>67224.459999999992</v>
      </c>
      <c r="Q19" s="34">
        <v>2</v>
      </c>
      <c r="R19" s="35">
        <v>73871.259999999995</v>
      </c>
      <c r="S19" s="351">
        <f t="shared" si="3"/>
        <v>31085.789999999994</v>
      </c>
      <c r="T19" s="37">
        <v>-38766.93</v>
      </c>
      <c r="U19" s="33">
        <v>-115622.41</v>
      </c>
      <c r="V19" s="34"/>
      <c r="W19" s="35">
        <v>-115622.40999999997</v>
      </c>
      <c r="X19" s="37">
        <v>4050.46</v>
      </c>
      <c r="Y19" s="33">
        <v>116.10000000000014</v>
      </c>
      <c r="Z19" s="34">
        <v>2</v>
      </c>
      <c r="AA19" s="35">
        <v>97.720000000000013</v>
      </c>
      <c r="AB19" s="37">
        <v>5250.4566666666651</v>
      </c>
      <c r="AC19" s="33">
        <v>10370.349999999999</v>
      </c>
      <c r="AD19" s="34">
        <v>3</v>
      </c>
      <c r="AE19" s="35">
        <v>10211.219999999999</v>
      </c>
      <c r="AF19" s="351">
        <f t="shared" si="4"/>
        <v>-75669.946666666685</v>
      </c>
      <c r="AG19" s="37">
        <v>66592.149999999994</v>
      </c>
      <c r="AH19" s="33">
        <v>6062.79</v>
      </c>
      <c r="AI19" s="34">
        <v>2</v>
      </c>
      <c r="AJ19" s="35">
        <v>6006.4100000000008</v>
      </c>
      <c r="AK19" s="37">
        <v>8587.58</v>
      </c>
      <c r="AL19" s="33">
        <v>18276.97</v>
      </c>
      <c r="AM19" s="34">
        <v>3</v>
      </c>
      <c r="AN19" s="35">
        <v>18330.560000000001</v>
      </c>
      <c r="AO19" s="37">
        <v>13587.58</v>
      </c>
      <c r="AP19" s="33">
        <v>4645.8999999999996</v>
      </c>
      <c r="AQ19" s="34">
        <v>2</v>
      </c>
      <c r="AR19" s="35">
        <v>4749.21</v>
      </c>
      <c r="AS19" s="351">
        <f t="shared" si="5"/>
        <v>-59781.649999999987</v>
      </c>
      <c r="AT19" s="37">
        <v>51425.99</v>
      </c>
      <c r="AU19" s="33">
        <v>6318.34</v>
      </c>
      <c r="AV19" s="34">
        <v>2</v>
      </c>
      <c r="AW19" s="35">
        <v>6061.0499999999993</v>
      </c>
      <c r="AX19" s="37">
        <v>26574.74</v>
      </c>
      <c r="AY19" s="33">
        <v>49917.490000000005</v>
      </c>
      <c r="AZ19" s="34">
        <v>6</v>
      </c>
      <c r="BA19" s="35">
        <v>49917.490000000005</v>
      </c>
      <c r="BB19" s="37">
        <v>8536.2900000000009</v>
      </c>
      <c r="BC19" s="33">
        <v>2007.96</v>
      </c>
      <c r="BD19" s="34">
        <v>2</v>
      </c>
      <c r="BE19" s="35">
        <v>2342.2399999999998</v>
      </c>
      <c r="BF19" s="37">
        <v>0</v>
      </c>
      <c r="BG19" s="38">
        <v>0</v>
      </c>
      <c r="BH19" s="32">
        <f>SUM(G19,K19,O19,T19,X19,AB19,AG19,AK19,AO19,AT19+AX19)+S19+AF19+AS19+BB19</f>
        <v>149999.99999999991</v>
      </c>
      <c r="BI19" s="322">
        <f>SUM(H19,L19,P19,U19,Y19,AC19,AH19,AL19,AP19,AU19,AY19,BC19,BF19)</f>
        <v>121706.77</v>
      </c>
      <c r="BJ19" s="40">
        <f t="shared" si="6"/>
        <v>121706.77000000003</v>
      </c>
      <c r="BK19" s="41">
        <f t="shared" si="10"/>
        <v>28293.229999999938</v>
      </c>
      <c r="BL19" s="312">
        <f t="shared" si="2"/>
        <v>0.18862153333333298</v>
      </c>
    </row>
    <row r="20" spans="1:64" s="11" customFormat="1" ht="15" customHeight="1" x14ac:dyDescent="0.2">
      <c r="A20" s="31" t="s">
        <v>207</v>
      </c>
      <c r="B20" s="163"/>
      <c r="C20" s="162"/>
      <c r="D20" s="163"/>
      <c r="E20" s="32">
        <f t="shared" si="7"/>
        <v>84959.950000000012</v>
      </c>
      <c r="F20" s="162"/>
      <c r="G20" s="37">
        <v>0</v>
      </c>
      <c r="H20" s="33">
        <v>0</v>
      </c>
      <c r="I20" s="34"/>
      <c r="J20" s="35">
        <v>0</v>
      </c>
      <c r="K20" s="37">
        <v>0</v>
      </c>
      <c r="L20" s="33">
        <v>0</v>
      </c>
      <c r="M20" s="34"/>
      <c r="N20" s="35">
        <v>0</v>
      </c>
      <c r="O20" s="37">
        <v>0</v>
      </c>
      <c r="P20" s="33">
        <v>0</v>
      </c>
      <c r="Q20" s="34"/>
      <c r="R20" s="35">
        <v>0</v>
      </c>
      <c r="S20" s="351">
        <f t="shared" ref="S20" si="11">-G20+H20-K20+L20-O20+P20</f>
        <v>0</v>
      </c>
      <c r="T20" s="37">
        <v>0</v>
      </c>
      <c r="U20" s="33">
        <v>0</v>
      </c>
      <c r="V20" s="34"/>
      <c r="W20" s="35">
        <v>0</v>
      </c>
      <c r="X20" s="37">
        <v>0</v>
      </c>
      <c r="Y20" s="33">
        <v>0</v>
      </c>
      <c r="Z20" s="34"/>
      <c r="AA20" s="35">
        <v>0</v>
      </c>
      <c r="AB20" s="37">
        <v>0</v>
      </c>
      <c r="AC20" s="33">
        <v>0</v>
      </c>
      <c r="AD20" s="34"/>
      <c r="AE20" s="35">
        <v>0</v>
      </c>
      <c r="AF20" s="351">
        <f t="shared" ref="AF20" si="12">-T20+U20-X20+Y20-AB20+AC20</f>
        <v>0</v>
      </c>
      <c r="AG20" s="37">
        <v>0</v>
      </c>
      <c r="AH20" s="33">
        <v>0</v>
      </c>
      <c r="AI20" s="34"/>
      <c r="AJ20" s="35">
        <v>0</v>
      </c>
      <c r="AK20" s="37">
        <v>0</v>
      </c>
      <c r="AL20" s="33">
        <v>0</v>
      </c>
      <c r="AM20" s="34"/>
      <c r="AN20" s="35">
        <v>0</v>
      </c>
      <c r="AO20" s="37">
        <v>10756.18</v>
      </c>
      <c r="AP20" s="33">
        <v>0</v>
      </c>
      <c r="AQ20" s="34"/>
      <c r="AR20" s="35">
        <v>0</v>
      </c>
      <c r="AS20" s="351">
        <f t="shared" si="5"/>
        <v>-10756.18</v>
      </c>
      <c r="AT20" s="37">
        <v>10756.18</v>
      </c>
      <c r="AU20" s="33">
        <v>0</v>
      </c>
      <c r="AV20" s="34">
        <v>2</v>
      </c>
      <c r="AW20" s="35">
        <v>0</v>
      </c>
      <c r="AX20" s="37">
        <v>63447.59</v>
      </c>
      <c r="AY20" s="33">
        <v>29637.289999999997</v>
      </c>
      <c r="AZ20" s="34">
        <v>2</v>
      </c>
      <c r="BA20" s="35">
        <v>29637.289999999997</v>
      </c>
      <c r="BB20" s="37">
        <v>10756.18</v>
      </c>
      <c r="BC20" s="33">
        <v>22284.15</v>
      </c>
      <c r="BD20" s="34">
        <v>3</v>
      </c>
      <c r="BE20" s="35">
        <v>22284.15</v>
      </c>
      <c r="BF20" s="37">
        <v>0</v>
      </c>
      <c r="BG20" s="38">
        <v>0</v>
      </c>
      <c r="BH20" s="32">
        <f t="shared" si="8"/>
        <v>84959.949999999983</v>
      </c>
      <c r="BI20" s="322">
        <f t="shared" ref="BI20" si="13">SUM(H20,L20,P20,U20,Y20,AC20,AH20,AL20,AP20,AU20,AY20,BC20,BF20)</f>
        <v>51921.440000000002</v>
      </c>
      <c r="BJ20" s="40">
        <f t="shared" ref="BJ20" si="14">SUM(J20,N20,R20,W20,AA20,AE20,AJ20,AN20,AR20,AW20,BA20,BE20,BG20)</f>
        <v>51921.440000000002</v>
      </c>
      <c r="BK20" s="41">
        <f t="shared" ref="BK20" si="15">E20-BI20</f>
        <v>33038.510000000009</v>
      </c>
      <c r="BL20" s="312">
        <f t="shared" ref="BL20" si="16">BK20/E20</f>
        <v>0.38887158007979061</v>
      </c>
    </row>
    <row r="21" spans="1:64" s="44" customFormat="1" ht="15.75" customHeight="1" x14ac:dyDescent="0.2">
      <c r="A21" s="31" t="s">
        <v>182</v>
      </c>
      <c r="B21" s="163"/>
      <c r="C21" s="162"/>
      <c r="D21" s="163"/>
      <c r="E21" s="313">
        <f t="shared" si="7"/>
        <v>1701785</v>
      </c>
      <c r="F21" s="162"/>
      <c r="G21" s="37">
        <v>139400</v>
      </c>
      <c r="H21" s="33">
        <v>109760</v>
      </c>
      <c r="I21" s="34">
        <v>1</v>
      </c>
      <c r="J21" s="33">
        <v>0</v>
      </c>
      <c r="K21" s="37">
        <v>155560</v>
      </c>
      <c r="L21" s="33">
        <v>146880</v>
      </c>
      <c r="M21" s="34">
        <v>1</v>
      </c>
      <c r="N21" s="33">
        <v>109760</v>
      </c>
      <c r="O21" s="37">
        <v>135400</v>
      </c>
      <c r="P21" s="33">
        <v>134960</v>
      </c>
      <c r="Q21" s="34"/>
      <c r="R21" s="33">
        <v>76510</v>
      </c>
      <c r="S21" s="351">
        <f t="shared" si="3"/>
        <v>-38760</v>
      </c>
      <c r="T21" s="37">
        <v>180600</v>
      </c>
      <c r="U21" s="33">
        <v>148990</v>
      </c>
      <c r="V21" s="34">
        <v>2</v>
      </c>
      <c r="W21" s="33">
        <v>205330</v>
      </c>
      <c r="X21" s="37">
        <v>128680</v>
      </c>
      <c r="Y21" s="33">
        <v>111610</v>
      </c>
      <c r="Z21" s="34">
        <v>1</v>
      </c>
      <c r="AA21" s="33">
        <v>99990</v>
      </c>
      <c r="AB21" s="37">
        <v>135400</v>
      </c>
      <c r="AC21" s="33">
        <v>124415</v>
      </c>
      <c r="AD21" s="34"/>
      <c r="AE21" s="33">
        <v>49000</v>
      </c>
      <c r="AF21" s="353">
        <f t="shared" si="4"/>
        <v>-59665</v>
      </c>
      <c r="AG21" s="37">
        <v>210850</v>
      </c>
      <c r="AH21" s="33">
        <v>131120</v>
      </c>
      <c r="AI21" s="34">
        <v>2</v>
      </c>
      <c r="AJ21" s="33">
        <v>203225</v>
      </c>
      <c r="AK21" s="37">
        <v>142120</v>
      </c>
      <c r="AL21" s="33">
        <v>140820</v>
      </c>
      <c r="AM21" s="34"/>
      <c r="AN21" s="33">
        <v>122180</v>
      </c>
      <c r="AO21" s="37">
        <v>142120</v>
      </c>
      <c r="AP21" s="33">
        <v>136080</v>
      </c>
      <c r="AQ21" s="34"/>
      <c r="AR21" s="33">
        <v>182560</v>
      </c>
      <c r="AS21" s="353">
        <f t="shared" si="5"/>
        <v>-87070</v>
      </c>
      <c r="AT21" s="37">
        <v>232910</v>
      </c>
      <c r="AU21" s="33">
        <v>137890</v>
      </c>
      <c r="AV21" s="34">
        <v>1</v>
      </c>
      <c r="AW21" s="33">
        <v>89020</v>
      </c>
      <c r="AX21" s="37">
        <v>148840</v>
      </c>
      <c r="AY21" s="33">
        <v>149340</v>
      </c>
      <c r="AZ21" s="34"/>
      <c r="BA21" s="33">
        <v>144410</v>
      </c>
      <c r="BB21" s="37">
        <v>135400</v>
      </c>
      <c r="BC21" s="33">
        <v>132470</v>
      </c>
      <c r="BD21" s="34"/>
      <c r="BE21" s="33">
        <v>189880</v>
      </c>
      <c r="BF21" s="37">
        <v>0</v>
      </c>
      <c r="BG21" s="38">
        <v>0</v>
      </c>
      <c r="BH21" s="32">
        <f t="shared" si="8"/>
        <v>1701785</v>
      </c>
      <c r="BI21" s="322">
        <f t="shared" si="9"/>
        <v>1604335</v>
      </c>
      <c r="BJ21" s="40">
        <f t="shared" si="6"/>
        <v>1471865</v>
      </c>
      <c r="BK21" s="41">
        <f t="shared" si="10"/>
        <v>97450</v>
      </c>
      <c r="BL21" s="312">
        <f t="shared" si="2"/>
        <v>5.7263402838783985E-2</v>
      </c>
    </row>
    <row r="22" spans="1:64" s="44" customFormat="1" ht="15.75" customHeight="1" thickBot="1" x14ac:dyDescent="0.25">
      <c r="A22" s="42" t="s">
        <v>169</v>
      </c>
      <c r="B22" s="162"/>
      <c r="C22" s="162"/>
      <c r="D22" s="162"/>
      <c r="E22" s="165">
        <f t="shared" si="7"/>
        <v>206720</v>
      </c>
      <c r="F22" s="162"/>
      <c r="G22" s="164">
        <v>0</v>
      </c>
      <c r="H22" s="35">
        <v>0</v>
      </c>
      <c r="I22" s="34"/>
      <c r="J22" s="36">
        <v>0</v>
      </c>
      <c r="K22" s="164">
        <v>0</v>
      </c>
      <c r="L22" s="35">
        <v>0</v>
      </c>
      <c r="M22" s="34"/>
      <c r="N22" s="36">
        <v>0</v>
      </c>
      <c r="O22" s="164">
        <v>0</v>
      </c>
      <c r="P22" s="35">
        <v>0</v>
      </c>
      <c r="Q22" s="34"/>
      <c r="R22" s="36">
        <v>0</v>
      </c>
      <c r="S22" s="351">
        <f t="shared" si="3"/>
        <v>0</v>
      </c>
      <c r="T22" s="164">
        <v>0</v>
      </c>
      <c r="U22" s="35">
        <v>0</v>
      </c>
      <c r="V22" s="34"/>
      <c r="W22" s="36">
        <v>0</v>
      </c>
      <c r="X22" s="164">
        <v>0</v>
      </c>
      <c r="Y22" s="35">
        <v>0</v>
      </c>
      <c r="Z22" s="34"/>
      <c r="AA22" s="36">
        <v>0</v>
      </c>
      <c r="AB22" s="164">
        <v>0</v>
      </c>
      <c r="AC22" s="35">
        <v>0</v>
      </c>
      <c r="AD22" s="34"/>
      <c r="AE22" s="36">
        <v>0</v>
      </c>
      <c r="AF22" s="353">
        <f t="shared" si="4"/>
        <v>0</v>
      </c>
      <c r="AG22" s="164">
        <v>0</v>
      </c>
      <c r="AH22" s="35">
        <v>0</v>
      </c>
      <c r="AI22" s="34"/>
      <c r="AJ22" s="36">
        <v>0</v>
      </c>
      <c r="AK22" s="164">
        <v>0</v>
      </c>
      <c r="AL22" s="35">
        <v>0</v>
      </c>
      <c r="AM22" s="34"/>
      <c r="AN22" s="36">
        <v>0</v>
      </c>
      <c r="AO22" s="164">
        <v>126000</v>
      </c>
      <c r="AP22" s="35">
        <v>0</v>
      </c>
      <c r="AQ22" s="34">
        <v>1</v>
      </c>
      <c r="AR22" s="36">
        <v>0</v>
      </c>
      <c r="AS22" s="353">
        <f t="shared" si="5"/>
        <v>-126000</v>
      </c>
      <c r="AT22" s="164">
        <v>0</v>
      </c>
      <c r="AU22" s="35">
        <v>0</v>
      </c>
      <c r="AV22" s="34"/>
      <c r="AW22" s="36">
        <v>0</v>
      </c>
      <c r="AX22" s="164">
        <v>132000</v>
      </c>
      <c r="AY22" s="35">
        <v>57480</v>
      </c>
      <c r="AZ22" s="34">
        <v>1</v>
      </c>
      <c r="BA22" s="36">
        <v>0</v>
      </c>
      <c r="BB22" s="164">
        <v>74720</v>
      </c>
      <c r="BC22" s="35">
        <v>73888</v>
      </c>
      <c r="BD22" s="34"/>
      <c r="BE22" s="36">
        <v>42920</v>
      </c>
      <c r="BF22" s="39">
        <v>0</v>
      </c>
      <c r="BG22" s="43">
        <v>0</v>
      </c>
      <c r="BH22" s="32">
        <f t="shared" si="8"/>
        <v>206720</v>
      </c>
      <c r="BI22" s="323">
        <f t="shared" si="9"/>
        <v>131368</v>
      </c>
      <c r="BJ22" s="43">
        <f t="shared" si="6"/>
        <v>42920</v>
      </c>
      <c r="BK22" s="39">
        <f t="shared" si="10"/>
        <v>75352</v>
      </c>
      <c r="BL22" s="312">
        <f t="shared" si="2"/>
        <v>0.36451238390092877</v>
      </c>
    </row>
    <row r="23" spans="1:64" s="11" customFormat="1" ht="15.75" thickBot="1" x14ac:dyDescent="0.25">
      <c r="A23" s="166" t="s">
        <v>183</v>
      </c>
      <c r="B23" s="274">
        <v>2000000</v>
      </c>
      <c r="C23" s="274">
        <v>2000000</v>
      </c>
      <c r="D23" s="274">
        <f>B23-C23</f>
        <v>0</v>
      </c>
      <c r="E23" s="314">
        <f>SUM(E24:E25)</f>
        <v>790590.35000000009</v>
      </c>
      <c r="F23" s="314">
        <f>C23-BI23</f>
        <v>1304572.67</v>
      </c>
      <c r="G23" s="275">
        <f>SUM(G24:G25)</f>
        <v>0</v>
      </c>
      <c r="H23" s="276">
        <f>SUM(H24:H25)</f>
        <v>0</v>
      </c>
      <c r="I23" s="277"/>
      <c r="J23" s="278">
        <f>SUM(J24:J25)</f>
        <v>0</v>
      </c>
      <c r="K23" s="275">
        <f t="shared" ref="K23:L23" si="17">SUM(K24:K25)</f>
        <v>0</v>
      </c>
      <c r="L23" s="276">
        <f t="shared" si="17"/>
        <v>0</v>
      </c>
      <c r="M23" s="277"/>
      <c r="N23" s="278">
        <f t="shared" ref="N23:P23" si="18">SUM(N24:N25)</f>
        <v>0</v>
      </c>
      <c r="O23" s="275">
        <f t="shared" si="18"/>
        <v>0</v>
      </c>
      <c r="P23" s="276">
        <f t="shared" si="18"/>
        <v>0</v>
      </c>
      <c r="Q23" s="277"/>
      <c r="R23" s="278">
        <f t="shared" ref="R23:U23" si="19">SUM(R24:R25)</f>
        <v>0</v>
      </c>
      <c r="S23" s="354">
        <f t="shared" ref="S23:S30" si="20">-G23+H23-K23+L23-O23+P23</f>
        <v>0</v>
      </c>
      <c r="T23" s="275">
        <f t="shared" si="19"/>
        <v>0</v>
      </c>
      <c r="U23" s="276">
        <f t="shared" si="19"/>
        <v>0</v>
      </c>
      <c r="V23" s="277"/>
      <c r="W23" s="278">
        <f t="shared" ref="W23:Y23" si="21">SUM(W24:W25)</f>
        <v>0</v>
      </c>
      <c r="X23" s="275">
        <f t="shared" si="21"/>
        <v>0</v>
      </c>
      <c r="Y23" s="276">
        <f t="shared" si="21"/>
        <v>0</v>
      </c>
      <c r="Z23" s="277"/>
      <c r="AA23" s="278">
        <f t="shared" ref="AA23:AC23" si="22">SUM(AA24:AA25)</f>
        <v>0</v>
      </c>
      <c r="AB23" s="275">
        <f t="shared" si="22"/>
        <v>0</v>
      </c>
      <c r="AC23" s="276">
        <f t="shared" si="22"/>
        <v>0</v>
      </c>
      <c r="AD23" s="277"/>
      <c r="AE23" s="278">
        <f t="shared" ref="AE23:AH23" si="23">SUM(AE24:AE25)</f>
        <v>0</v>
      </c>
      <c r="AF23" s="354">
        <f t="shared" ref="AF23:AF30" si="24">-T23+U23-X23+Y23-AB23+AC23</f>
        <v>0</v>
      </c>
      <c r="AG23" s="275">
        <f t="shared" si="23"/>
        <v>13147.67</v>
      </c>
      <c r="AH23" s="276">
        <f t="shared" si="23"/>
        <v>0</v>
      </c>
      <c r="AI23" s="277"/>
      <c r="AJ23" s="278">
        <f t="shared" ref="AJ23:AL23" si="25">SUM(AJ24:AJ25)</f>
        <v>0</v>
      </c>
      <c r="AK23" s="275">
        <f t="shared" si="25"/>
        <v>813420</v>
      </c>
      <c r="AL23" s="276">
        <f t="shared" si="25"/>
        <v>665806.67000000004</v>
      </c>
      <c r="AM23" s="277"/>
      <c r="AN23" s="278">
        <f t="shared" ref="AN23:AP23" si="26">SUM(AN24:AN25)</f>
        <v>13147.67</v>
      </c>
      <c r="AO23" s="275">
        <f t="shared" si="26"/>
        <v>27887</v>
      </c>
      <c r="AP23" s="276">
        <f t="shared" si="26"/>
        <v>8738.94</v>
      </c>
      <c r="AQ23" s="277"/>
      <c r="AR23" s="278">
        <f t="shared" ref="AR23:AU23" si="27">SUM(AR24:AR25)</f>
        <v>652659</v>
      </c>
      <c r="AS23" s="354">
        <f t="shared" si="5"/>
        <v>-179909.06</v>
      </c>
      <c r="AT23" s="275">
        <f t="shared" si="27"/>
        <v>9238.82</v>
      </c>
      <c r="AU23" s="276">
        <f t="shared" si="27"/>
        <v>9238.82</v>
      </c>
      <c r="AV23" s="277"/>
      <c r="AW23" s="278">
        <f t="shared" ref="AW23:AY23" si="28">SUM(AW24:AW25)</f>
        <v>0</v>
      </c>
      <c r="AX23" s="275">
        <f t="shared" si="28"/>
        <v>11642.9</v>
      </c>
      <c r="AY23" s="276">
        <f t="shared" si="28"/>
        <v>11642.9</v>
      </c>
      <c r="AZ23" s="277"/>
      <c r="BA23" s="278">
        <f t="shared" ref="BA23:BC23" si="29">SUM(BA24:BA25)</f>
        <v>17977.760000000002</v>
      </c>
      <c r="BB23" s="275">
        <f t="shared" si="29"/>
        <v>95163.02</v>
      </c>
      <c r="BC23" s="276">
        <f t="shared" si="29"/>
        <v>0</v>
      </c>
      <c r="BD23" s="277"/>
      <c r="BE23" s="278">
        <f t="shared" ref="BE23" si="30">SUM(BE24:BE25)</f>
        <v>11642.9</v>
      </c>
      <c r="BF23" s="280">
        <f t="shared" ref="BF23" si="31">SUM(BF24:BF25)</f>
        <v>0</v>
      </c>
      <c r="BG23" s="281">
        <f t="shared" ref="BG23" si="32">SUM(BG24:BG25)</f>
        <v>0</v>
      </c>
      <c r="BH23" s="279">
        <f t="shared" ref="BH23" si="33">SUM(BH24:BH25)</f>
        <v>790590.35000000009</v>
      </c>
      <c r="BI23" s="324">
        <f t="shared" ref="BI23:BJ23" si="34">SUM(BI24:BI25)</f>
        <v>695427.33000000007</v>
      </c>
      <c r="BJ23" s="282">
        <f t="shared" si="34"/>
        <v>695427.33000000007</v>
      </c>
      <c r="BK23" s="283">
        <f t="shared" ref="BK23" si="35">SUM(BK24:BK25)</f>
        <v>95163.020000000019</v>
      </c>
      <c r="BL23" s="315">
        <f t="shared" si="2"/>
        <v>0.12036956939836163</v>
      </c>
    </row>
    <row r="24" spans="1:64" s="11" customFormat="1" ht="15" customHeight="1" x14ac:dyDescent="0.2">
      <c r="A24" s="31" t="s">
        <v>201</v>
      </c>
      <c r="B24" s="163"/>
      <c r="C24" s="162"/>
      <c r="D24" s="163"/>
      <c r="E24" s="32">
        <f t="shared" ref="E24:E30" si="36">SUM(G24,K24,O24,T24,X24,AB24,AG24,AK24,AO24,AT24,AX24,BB24)+S24+AF24+AS24</f>
        <v>126288.45000000001</v>
      </c>
      <c r="F24" s="162"/>
      <c r="G24" s="37">
        <v>0</v>
      </c>
      <c r="H24" s="33">
        <v>0</v>
      </c>
      <c r="I24" s="34"/>
      <c r="J24" s="35">
        <v>0</v>
      </c>
      <c r="K24" s="37">
        <v>0</v>
      </c>
      <c r="L24" s="33">
        <v>0</v>
      </c>
      <c r="M24" s="34"/>
      <c r="N24" s="35">
        <v>0</v>
      </c>
      <c r="O24" s="37">
        <v>0</v>
      </c>
      <c r="P24" s="33">
        <v>0</v>
      </c>
      <c r="Q24" s="34"/>
      <c r="R24" s="35">
        <v>0</v>
      </c>
      <c r="S24" s="355">
        <f t="shared" si="20"/>
        <v>0</v>
      </c>
      <c r="T24" s="37">
        <v>0</v>
      </c>
      <c r="U24" s="33">
        <v>0</v>
      </c>
      <c r="V24" s="34"/>
      <c r="W24" s="35">
        <v>0</v>
      </c>
      <c r="X24" s="37">
        <v>0</v>
      </c>
      <c r="Y24" s="33">
        <v>0</v>
      </c>
      <c r="Z24" s="34"/>
      <c r="AA24" s="35">
        <v>0</v>
      </c>
      <c r="AB24" s="37">
        <v>0</v>
      </c>
      <c r="AC24" s="33">
        <v>0</v>
      </c>
      <c r="AD24" s="34"/>
      <c r="AE24" s="35">
        <v>0</v>
      </c>
      <c r="AF24" s="355">
        <f t="shared" si="24"/>
        <v>0</v>
      </c>
      <c r="AG24" s="37">
        <v>13147.67</v>
      </c>
      <c r="AH24" s="33">
        <v>0</v>
      </c>
      <c r="AI24" s="34"/>
      <c r="AJ24" s="35">
        <v>0</v>
      </c>
      <c r="AK24" s="37">
        <v>0</v>
      </c>
      <c r="AL24" s="33">
        <v>13147.67</v>
      </c>
      <c r="AM24" s="34">
        <v>3</v>
      </c>
      <c r="AN24" s="35">
        <v>13147.67</v>
      </c>
      <c r="AO24" s="37">
        <v>27887</v>
      </c>
      <c r="AP24" s="33">
        <v>8738.94</v>
      </c>
      <c r="AQ24" s="34">
        <v>2</v>
      </c>
      <c r="AR24" s="35">
        <v>0</v>
      </c>
      <c r="AS24" s="355">
        <f t="shared" si="5"/>
        <v>-19148.059999999998</v>
      </c>
      <c r="AT24" s="37">
        <v>9238.82</v>
      </c>
      <c r="AU24" s="33">
        <v>9238.82</v>
      </c>
      <c r="AV24" s="34">
        <v>2</v>
      </c>
      <c r="AW24" s="35">
        <v>0</v>
      </c>
      <c r="AX24" s="37">
        <v>0</v>
      </c>
      <c r="AY24" s="33">
        <v>0</v>
      </c>
      <c r="AZ24" s="34"/>
      <c r="BA24" s="35">
        <v>17977.760000000002</v>
      </c>
      <c r="BB24" s="37">
        <v>95163.02</v>
      </c>
      <c r="BC24" s="33">
        <v>0</v>
      </c>
      <c r="BD24" s="34">
        <v>2</v>
      </c>
      <c r="BE24" s="35">
        <v>0</v>
      </c>
      <c r="BF24" s="37">
        <v>0</v>
      </c>
      <c r="BG24" s="38">
        <v>0</v>
      </c>
      <c r="BH24" s="39">
        <f>SUM(G24,K24,O24,T24,X24,AB24,AG24,AK24,AO24,AT24+AX24)+S24+AF24+AS24+BB24</f>
        <v>126288.45000000001</v>
      </c>
      <c r="BI24" s="322">
        <f t="shared" ref="BI24:BI30" si="37">SUM(H24,L24,P24,U24,Y24,AC24,AH24,AL24,AP24,AU24,AY24,BC24,BF24)</f>
        <v>31125.43</v>
      </c>
      <c r="BJ24" s="40">
        <f t="shared" ref="BJ24:BJ30" si="38">SUM(J24,N24,R24,W24,AA24,AE24,AJ24,AN24,AR24,AW24,BA24,BE24,BG24)</f>
        <v>31125.43</v>
      </c>
      <c r="BK24" s="41">
        <f t="shared" ref="BK24:BK30" si="39">E24-BI24</f>
        <v>95163.020000000019</v>
      </c>
      <c r="BL24" s="312">
        <f t="shared" si="2"/>
        <v>0.75353700199820339</v>
      </c>
    </row>
    <row r="25" spans="1:64" s="11" customFormat="1" ht="15" customHeight="1" thickBot="1" x14ac:dyDescent="0.25">
      <c r="A25" s="31" t="s">
        <v>184</v>
      </c>
      <c r="B25" s="163"/>
      <c r="C25" s="162"/>
      <c r="D25" s="163"/>
      <c r="E25" s="32">
        <f t="shared" si="36"/>
        <v>664301.9</v>
      </c>
      <c r="F25" s="162"/>
      <c r="G25" s="37">
        <v>0</v>
      </c>
      <c r="H25" s="33">
        <v>0</v>
      </c>
      <c r="I25" s="34"/>
      <c r="J25" s="35">
        <v>0</v>
      </c>
      <c r="K25" s="37">
        <v>0</v>
      </c>
      <c r="L25" s="33">
        <v>0</v>
      </c>
      <c r="M25" s="34"/>
      <c r="N25" s="35">
        <v>0</v>
      </c>
      <c r="O25" s="37">
        <v>0</v>
      </c>
      <c r="P25" s="33">
        <v>0</v>
      </c>
      <c r="Q25" s="34"/>
      <c r="R25" s="35">
        <v>0</v>
      </c>
      <c r="S25" s="353">
        <f t="shared" si="20"/>
        <v>0</v>
      </c>
      <c r="T25" s="37">
        <v>0</v>
      </c>
      <c r="U25" s="33">
        <v>0</v>
      </c>
      <c r="V25" s="34"/>
      <c r="W25" s="35">
        <v>0</v>
      </c>
      <c r="X25" s="37">
        <v>0</v>
      </c>
      <c r="Y25" s="33">
        <v>0</v>
      </c>
      <c r="Z25" s="34"/>
      <c r="AA25" s="35">
        <v>0</v>
      </c>
      <c r="AB25" s="37">
        <v>0</v>
      </c>
      <c r="AC25" s="33">
        <v>0</v>
      </c>
      <c r="AD25" s="34"/>
      <c r="AE25" s="35">
        <v>0</v>
      </c>
      <c r="AF25" s="353">
        <f t="shared" si="24"/>
        <v>0</v>
      </c>
      <c r="AG25" s="37">
        <v>0</v>
      </c>
      <c r="AH25" s="33">
        <v>0</v>
      </c>
      <c r="AI25" s="34"/>
      <c r="AJ25" s="35">
        <v>0</v>
      </c>
      <c r="AK25" s="37">
        <v>813420</v>
      </c>
      <c r="AL25" s="33">
        <v>652659</v>
      </c>
      <c r="AM25" s="34">
        <v>2</v>
      </c>
      <c r="AN25" s="35">
        <v>0</v>
      </c>
      <c r="AO25" s="37">
        <v>0</v>
      </c>
      <c r="AP25" s="33">
        <v>0</v>
      </c>
      <c r="AQ25" s="34"/>
      <c r="AR25" s="35">
        <v>652659</v>
      </c>
      <c r="AS25" s="353">
        <f t="shared" si="5"/>
        <v>-160761</v>
      </c>
      <c r="AT25" s="37">
        <v>0</v>
      </c>
      <c r="AU25" s="33">
        <v>0</v>
      </c>
      <c r="AV25" s="34"/>
      <c r="AW25" s="35">
        <v>0</v>
      </c>
      <c r="AX25" s="37">
        <v>11642.9</v>
      </c>
      <c r="AY25" s="33">
        <v>11642.9</v>
      </c>
      <c r="AZ25" s="34"/>
      <c r="BA25" s="35">
        <v>0</v>
      </c>
      <c r="BB25" s="37">
        <v>0</v>
      </c>
      <c r="BC25" s="33">
        <v>0</v>
      </c>
      <c r="BD25" s="34"/>
      <c r="BE25" s="35">
        <v>11642.9</v>
      </c>
      <c r="BF25" s="37">
        <v>0</v>
      </c>
      <c r="BG25" s="38">
        <v>0</v>
      </c>
      <c r="BH25" s="39">
        <f t="shared" ref="BH25:BH30" si="40">SUM(G25,K25,O25,T25,X25,AB25,AG25,AK25,AO25,AT25+AX25)+S25+AF25+AS25</f>
        <v>664301.9</v>
      </c>
      <c r="BI25" s="322">
        <f t="shared" si="37"/>
        <v>664301.9</v>
      </c>
      <c r="BJ25" s="40">
        <f t="shared" si="38"/>
        <v>664301.9</v>
      </c>
      <c r="BK25" s="41">
        <f t="shared" si="39"/>
        <v>0</v>
      </c>
      <c r="BL25" s="312">
        <f t="shared" si="2"/>
        <v>0</v>
      </c>
    </row>
    <row r="26" spans="1:64" s="11" customFormat="1" ht="13.9" customHeight="1" x14ac:dyDescent="0.2">
      <c r="A26" s="166" t="s">
        <v>157</v>
      </c>
      <c r="B26" s="274">
        <v>1500000</v>
      </c>
      <c r="C26" s="274">
        <v>0</v>
      </c>
      <c r="D26" s="274">
        <f t="shared" ref="D26:D30" si="41">B26-C26</f>
        <v>1500000</v>
      </c>
      <c r="E26" s="274">
        <f t="shared" si="36"/>
        <v>0</v>
      </c>
      <c r="F26" s="314">
        <f t="shared" ref="F26:F30" si="42">C26-BI26</f>
        <v>0</v>
      </c>
      <c r="G26" s="275">
        <v>0</v>
      </c>
      <c r="H26" s="276">
        <v>0</v>
      </c>
      <c r="I26" s="277"/>
      <c r="J26" s="278">
        <v>0</v>
      </c>
      <c r="K26" s="275">
        <v>0</v>
      </c>
      <c r="L26" s="276">
        <v>0</v>
      </c>
      <c r="M26" s="277"/>
      <c r="N26" s="278">
        <v>0</v>
      </c>
      <c r="O26" s="275">
        <v>0</v>
      </c>
      <c r="P26" s="276">
        <v>0</v>
      </c>
      <c r="Q26" s="277"/>
      <c r="R26" s="278">
        <v>0</v>
      </c>
      <c r="S26" s="356">
        <f t="shared" si="20"/>
        <v>0</v>
      </c>
      <c r="T26" s="275">
        <v>0</v>
      </c>
      <c r="U26" s="276">
        <v>0</v>
      </c>
      <c r="V26" s="277"/>
      <c r="W26" s="278">
        <v>0</v>
      </c>
      <c r="X26" s="275">
        <v>0</v>
      </c>
      <c r="Y26" s="276">
        <v>0</v>
      </c>
      <c r="Z26" s="277"/>
      <c r="AA26" s="278">
        <v>0</v>
      </c>
      <c r="AB26" s="275">
        <v>0</v>
      </c>
      <c r="AC26" s="276">
        <v>0</v>
      </c>
      <c r="AD26" s="277"/>
      <c r="AE26" s="278">
        <v>0</v>
      </c>
      <c r="AF26" s="356">
        <f t="shared" si="24"/>
        <v>0</v>
      </c>
      <c r="AG26" s="275">
        <v>0</v>
      </c>
      <c r="AH26" s="276">
        <v>0</v>
      </c>
      <c r="AI26" s="277"/>
      <c r="AJ26" s="278">
        <v>0</v>
      </c>
      <c r="AK26" s="275">
        <v>0</v>
      </c>
      <c r="AL26" s="276">
        <v>0</v>
      </c>
      <c r="AM26" s="277"/>
      <c r="AN26" s="278">
        <v>0</v>
      </c>
      <c r="AO26" s="275">
        <v>0</v>
      </c>
      <c r="AP26" s="276">
        <v>0</v>
      </c>
      <c r="AQ26" s="277"/>
      <c r="AR26" s="278">
        <v>0</v>
      </c>
      <c r="AS26" s="356">
        <f t="shared" si="5"/>
        <v>0</v>
      </c>
      <c r="AT26" s="275">
        <v>0</v>
      </c>
      <c r="AU26" s="276">
        <v>0</v>
      </c>
      <c r="AV26" s="277"/>
      <c r="AW26" s="278">
        <v>0</v>
      </c>
      <c r="AX26" s="275">
        <v>0</v>
      </c>
      <c r="AY26" s="276">
        <v>0</v>
      </c>
      <c r="AZ26" s="277"/>
      <c r="BA26" s="278">
        <v>0</v>
      </c>
      <c r="BB26" s="275">
        <v>0</v>
      </c>
      <c r="BC26" s="276">
        <v>0</v>
      </c>
      <c r="BD26" s="277"/>
      <c r="BE26" s="278">
        <v>0</v>
      </c>
      <c r="BF26" s="280">
        <v>0</v>
      </c>
      <c r="BG26" s="281">
        <v>0</v>
      </c>
      <c r="BH26" s="386">
        <f t="shared" si="40"/>
        <v>0</v>
      </c>
      <c r="BI26" s="324">
        <f t="shared" si="37"/>
        <v>0</v>
      </c>
      <c r="BJ26" s="282">
        <f t="shared" si="38"/>
        <v>0</v>
      </c>
      <c r="BK26" s="283">
        <f t="shared" si="39"/>
        <v>0</v>
      </c>
      <c r="BL26" s="315">
        <v>0</v>
      </c>
    </row>
    <row r="27" spans="1:64" s="11" customFormat="1" ht="13.9" customHeight="1" x14ac:dyDescent="0.2">
      <c r="A27" s="45" t="s">
        <v>185</v>
      </c>
      <c r="B27" s="48">
        <v>6053061</v>
      </c>
      <c r="C27" s="49">
        <v>6053061</v>
      </c>
      <c r="D27" s="48">
        <f t="shared" si="41"/>
        <v>0</v>
      </c>
      <c r="E27" s="52">
        <f t="shared" si="36"/>
        <v>6053061</v>
      </c>
      <c r="F27" s="51">
        <f t="shared" si="42"/>
        <v>0</v>
      </c>
      <c r="G27" s="329">
        <v>6053061</v>
      </c>
      <c r="H27" s="53">
        <v>6053061</v>
      </c>
      <c r="I27" s="54"/>
      <c r="J27" s="330">
        <v>6053061</v>
      </c>
      <c r="K27" s="56">
        <v>0</v>
      </c>
      <c r="L27" s="53">
        <v>0</v>
      </c>
      <c r="M27" s="54"/>
      <c r="N27" s="330">
        <v>0</v>
      </c>
      <c r="O27" s="56">
        <v>0</v>
      </c>
      <c r="P27" s="53">
        <v>0</v>
      </c>
      <c r="Q27" s="54"/>
      <c r="R27" s="330">
        <v>0</v>
      </c>
      <c r="S27" s="357">
        <f t="shared" si="20"/>
        <v>0</v>
      </c>
      <c r="T27" s="56">
        <v>0</v>
      </c>
      <c r="U27" s="53">
        <v>0</v>
      </c>
      <c r="V27" s="54"/>
      <c r="W27" s="330">
        <v>0</v>
      </c>
      <c r="X27" s="56">
        <v>0</v>
      </c>
      <c r="Y27" s="53">
        <v>0</v>
      </c>
      <c r="Z27" s="54"/>
      <c r="AA27" s="330">
        <v>0</v>
      </c>
      <c r="AB27" s="56">
        <v>0</v>
      </c>
      <c r="AC27" s="53">
        <v>0</v>
      </c>
      <c r="AD27" s="54"/>
      <c r="AE27" s="330">
        <v>0</v>
      </c>
      <c r="AF27" s="357">
        <f t="shared" si="24"/>
        <v>0</v>
      </c>
      <c r="AG27" s="56">
        <v>0</v>
      </c>
      <c r="AH27" s="53">
        <v>0</v>
      </c>
      <c r="AI27" s="54"/>
      <c r="AJ27" s="330">
        <v>0</v>
      </c>
      <c r="AK27" s="56">
        <v>0</v>
      </c>
      <c r="AL27" s="53">
        <v>0</v>
      </c>
      <c r="AM27" s="54"/>
      <c r="AN27" s="330">
        <v>0</v>
      </c>
      <c r="AO27" s="56">
        <v>0</v>
      </c>
      <c r="AP27" s="53">
        <v>0</v>
      </c>
      <c r="AQ27" s="54"/>
      <c r="AR27" s="330">
        <v>0</v>
      </c>
      <c r="AS27" s="357">
        <f t="shared" si="5"/>
        <v>0</v>
      </c>
      <c r="AT27" s="56">
        <v>0</v>
      </c>
      <c r="AU27" s="53">
        <v>0</v>
      </c>
      <c r="AV27" s="54"/>
      <c r="AW27" s="330">
        <v>0</v>
      </c>
      <c r="AX27" s="56">
        <v>0</v>
      </c>
      <c r="AY27" s="53">
        <v>0</v>
      </c>
      <c r="AZ27" s="54"/>
      <c r="BA27" s="330">
        <v>0</v>
      </c>
      <c r="BB27" s="56">
        <v>0</v>
      </c>
      <c r="BC27" s="53">
        <v>0</v>
      </c>
      <c r="BD27" s="54"/>
      <c r="BE27" s="319">
        <v>0</v>
      </c>
      <c r="BF27" s="320">
        <v>0</v>
      </c>
      <c r="BG27" s="332">
        <v>0</v>
      </c>
      <c r="BH27" s="386">
        <f t="shared" si="40"/>
        <v>6053061</v>
      </c>
      <c r="BI27" s="325">
        <f t="shared" si="37"/>
        <v>6053061</v>
      </c>
      <c r="BJ27" s="333">
        <f t="shared" si="38"/>
        <v>6053061</v>
      </c>
      <c r="BK27" s="334">
        <f t="shared" si="39"/>
        <v>0</v>
      </c>
      <c r="BL27" s="335">
        <f t="shared" si="2"/>
        <v>0</v>
      </c>
    </row>
    <row r="28" spans="1:64" s="11" customFormat="1" ht="13.9" customHeight="1" x14ac:dyDescent="0.2">
      <c r="A28" s="45" t="s">
        <v>19</v>
      </c>
      <c r="B28" s="48">
        <v>9743087</v>
      </c>
      <c r="C28" s="49">
        <v>9743087</v>
      </c>
      <c r="D28" s="48">
        <f t="shared" si="41"/>
        <v>0</v>
      </c>
      <c r="E28" s="52">
        <f t="shared" si="36"/>
        <v>7380813.2500000047</v>
      </c>
      <c r="F28" s="51">
        <f t="shared" si="42"/>
        <v>2469522.1199999982</v>
      </c>
      <c r="G28" s="329">
        <v>754567.06</v>
      </c>
      <c r="H28" s="53">
        <v>496925.61000000004</v>
      </c>
      <c r="I28" s="54"/>
      <c r="J28" s="330">
        <v>496925.61000000004</v>
      </c>
      <c r="K28" s="56">
        <v>754567.06</v>
      </c>
      <c r="L28" s="53">
        <v>530433.80000000005</v>
      </c>
      <c r="M28" s="54"/>
      <c r="N28" s="330">
        <v>530433.80000000005</v>
      </c>
      <c r="O28" s="56">
        <v>754567.06</v>
      </c>
      <c r="P28" s="53">
        <v>492961.02</v>
      </c>
      <c r="Q28" s="54"/>
      <c r="R28" s="330">
        <v>492961.02</v>
      </c>
      <c r="S28" s="357">
        <f t="shared" si="20"/>
        <v>-743380.75</v>
      </c>
      <c r="T28" s="56">
        <v>754567.06</v>
      </c>
      <c r="U28" s="53">
        <v>605694.6</v>
      </c>
      <c r="V28" s="54"/>
      <c r="W28" s="330">
        <v>81645.959999999992</v>
      </c>
      <c r="X28" s="56">
        <v>754567.06</v>
      </c>
      <c r="Y28" s="53">
        <v>510087.05000000272</v>
      </c>
      <c r="Z28" s="54"/>
      <c r="AA28" s="330">
        <v>1034135.6900000027</v>
      </c>
      <c r="AB28" s="56">
        <v>754567.06</v>
      </c>
      <c r="AC28" s="53">
        <v>545810.22000000009</v>
      </c>
      <c r="AD28" s="54"/>
      <c r="AE28" s="330">
        <v>545810.22000000009</v>
      </c>
      <c r="AF28" s="357">
        <f t="shared" si="24"/>
        <v>-602109.30999999738</v>
      </c>
      <c r="AG28" s="56">
        <v>754567.06</v>
      </c>
      <c r="AH28" s="53">
        <v>629626.99999999965</v>
      </c>
      <c r="AI28" s="54"/>
      <c r="AJ28" s="330">
        <v>629627</v>
      </c>
      <c r="AK28" s="56">
        <v>754567.06</v>
      </c>
      <c r="AL28" s="53">
        <v>633547.59000000008</v>
      </c>
      <c r="AM28" s="54"/>
      <c r="AN28" s="330">
        <v>633547.59000000008</v>
      </c>
      <c r="AO28" s="56">
        <v>754567.06</v>
      </c>
      <c r="AP28" s="53">
        <v>672025.18</v>
      </c>
      <c r="AQ28" s="54"/>
      <c r="AR28" s="330">
        <v>672025.18</v>
      </c>
      <c r="AS28" s="357">
        <f t="shared" si="5"/>
        <v>-328501.41000000038</v>
      </c>
      <c r="AT28" s="56">
        <v>754567.06</v>
      </c>
      <c r="AU28" s="53">
        <v>706587.75999999989</v>
      </c>
      <c r="AV28" s="54"/>
      <c r="AW28" s="330">
        <v>706587.75999999989</v>
      </c>
      <c r="AX28" s="56">
        <v>754567.06</v>
      </c>
      <c r="AY28" s="53">
        <v>703140.21</v>
      </c>
      <c r="AZ28" s="54"/>
      <c r="BA28" s="330">
        <v>703140.21</v>
      </c>
      <c r="BB28" s="56">
        <v>754567.06</v>
      </c>
      <c r="BC28" s="53">
        <v>746724.84</v>
      </c>
      <c r="BD28" s="54"/>
      <c r="BE28" s="319">
        <v>746724.84</v>
      </c>
      <c r="BF28" s="320">
        <v>0</v>
      </c>
      <c r="BG28" s="332">
        <v>0</v>
      </c>
      <c r="BH28" s="386">
        <f>SUM(G28,K28,O28,T28,X28,AB28,AG28,AK28,AO28,AT28+AX28)+S28+AF28+AS28+BB28</f>
        <v>7380813.2500000037</v>
      </c>
      <c r="BI28" s="325">
        <f t="shared" si="37"/>
        <v>7273564.8800000018</v>
      </c>
      <c r="BJ28" s="333">
        <f t="shared" si="38"/>
        <v>7273564.8800000027</v>
      </c>
      <c r="BK28" s="334">
        <f t="shared" si="39"/>
        <v>107248.37000000291</v>
      </c>
      <c r="BL28" s="335">
        <f t="shared" si="2"/>
        <v>1.4530698226242594E-2</v>
      </c>
    </row>
    <row r="29" spans="1:64" s="11" customFormat="1" ht="13.9" customHeight="1" x14ac:dyDescent="0.2">
      <c r="A29" s="50" t="s">
        <v>20</v>
      </c>
      <c r="B29" s="48">
        <v>7978</v>
      </c>
      <c r="C29" s="49">
        <v>7978</v>
      </c>
      <c r="D29" s="48">
        <f t="shared" si="41"/>
        <v>0</v>
      </c>
      <c r="E29" s="51">
        <f t="shared" si="36"/>
        <v>7978</v>
      </c>
      <c r="F29" s="51">
        <f t="shared" si="42"/>
        <v>0</v>
      </c>
      <c r="G29" s="329">
        <v>6944</v>
      </c>
      <c r="H29" s="53">
        <v>0</v>
      </c>
      <c r="I29" s="54"/>
      <c r="J29" s="331">
        <v>0</v>
      </c>
      <c r="K29" s="56">
        <v>0</v>
      </c>
      <c r="L29" s="53">
        <v>7978</v>
      </c>
      <c r="M29" s="54"/>
      <c r="N29" s="331">
        <v>7978</v>
      </c>
      <c r="O29" s="56">
        <v>0</v>
      </c>
      <c r="P29" s="53">
        <v>0</v>
      </c>
      <c r="Q29" s="54"/>
      <c r="R29" s="331">
        <v>0</v>
      </c>
      <c r="S29" s="357">
        <f t="shared" si="20"/>
        <v>1034</v>
      </c>
      <c r="T29" s="56">
        <v>0</v>
      </c>
      <c r="U29" s="53">
        <v>0</v>
      </c>
      <c r="V29" s="54"/>
      <c r="W29" s="331">
        <v>0</v>
      </c>
      <c r="X29" s="56">
        <v>0</v>
      </c>
      <c r="Y29" s="53">
        <v>0</v>
      </c>
      <c r="Z29" s="54"/>
      <c r="AA29" s="331">
        <v>0</v>
      </c>
      <c r="AB29" s="56">
        <v>0</v>
      </c>
      <c r="AC29" s="53">
        <v>0</v>
      </c>
      <c r="AD29" s="54"/>
      <c r="AE29" s="331">
        <v>0</v>
      </c>
      <c r="AF29" s="357">
        <f t="shared" si="24"/>
        <v>0</v>
      </c>
      <c r="AG29" s="56">
        <v>0</v>
      </c>
      <c r="AH29" s="53">
        <v>0</v>
      </c>
      <c r="AI29" s="54"/>
      <c r="AJ29" s="331">
        <v>0</v>
      </c>
      <c r="AK29" s="56">
        <v>0</v>
      </c>
      <c r="AL29" s="53">
        <v>0</v>
      </c>
      <c r="AM29" s="54"/>
      <c r="AN29" s="331">
        <v>0</v>
      </c>
      <c r="AO29" s="56">
        <v>0</v>
      </c>
      <c r="AP29" s="53">
        <v>0</v>
      </c>
      <c r="AQ29" s="54"/>
      <c r="AR29" s="331">
        <v>0</v>
      </c>
      <c r="AS29" s="357">
        <f t="shared" si="5"/>
        <v>0</v>
      </c>
      <c r="AT29" s="56">
        <v>0</v>
      </c>
      <c r="AU29" s="53">
        <v>0</v>
      </c>
      <c r="AV29" s="54"/>
      <c r="AW29" s="331">
        <v>0</v>
      </c>
      <c r="AX29" s="56">
        <v>0</v>
      </c>
      <c r="AY29" s="53">
        <v>0</v>
      </c>
      <c r="AZ29" s="54"/>
      <c r="BA29" s="331">
        <v>0</v>
      </c>
      <c r="BB29" s="56">
        <v>0</v>
      </c>
      <c r="BC29" s="53">
        <v>0</v>
      </c>
      <c r="BD29" s="54"/>
      <c r="BE29" s="55">
        <v>0</v>
      </c>
      <c r="BF29" s="57">
        <v>0</v>
      </c>
      <c r="BG29" s="58">
        <v>0</v>
      </c>
      <c r="BH29" s="386">
        <f t="shared" si="40"/>
        <v>7978</v>
      </c>
      <c r="BI29" s="326">
        <f t="shared" si="37"/>
        <v>7978</v>
      </c>
      <c r="BJ29" s="59">
        <f t="shared" si="38"/>
        <v>7978</v>
      </c>
      <c r="BK29" s="60">
        <f t="shared" si="39"/>
        <v>0</v>
      </c>
      <c r="BL29" s="335">
        <f t="shared" si="2"/>
        <v>0</v>
      </c>
    </row>
    <row r="30" spans="1:64" s="11" customFormat="1" ht="13.9" customHeight="1" thickBot="1" x14ac:dyDescent="0.25">
      <c r="A30" s="61" t="s">
        <v>186</v>
      </c>
      <c r="B30" s="52">
        <v>24609</v>
      </c>
      <c r="C30" s="51">
        <v>24609</v>
      </c>
      <c r="D30" s="51">
        <f t="shared" si="41"/>
        <v>0</v>
      </c>
      <c r="E30" s="51">
        <f t="shared" si="36"/>
        <v>24609</v>
      </c>
      <c r="F30" s="51">
        <f t="shared" si="42"/>
        <v>0</v>
      </c>
      <c r="G30" s="62">
        <v>5818.25</v>
      </c>
      <c r="H30" s="63">
        <v>0</v>
      </c>
      <c r="I30" s="64"/>
      <c r="J30" s="65">
        <v>0</v>
      </c>
      <c r="K30" s="62">
        <v>0</v>
      </c>
      <c r="L30" s="63">
        <v>0</v>
      </c>
      <c r="M30" s="64"/>
      <c r="N30" s="65">
        <v>0</v>
      </c>
      <c r="O30" s="62">
        <v>0</v>
      </c>
      <c r="P30" s="63">
        <v>0</v>
      </c>
      <c r="Q30" s="64"/>
      <c r="R30" s="65">
        <v>0</v>
      </c>
      <c r="S30" s="358">
        <f t="shared" si="20"/>
        <v>-5818.25</v>
      </c>
      <c r="T30" s="62">
        <v>11636.5</v>
      </c>
      <c r="U30" s="63">
        <v>6152.25</v>
      </c>
      <c r="V30" s="64"/>
      <c r="W30" s="65">
        <v>6152.25</v>
      </c>
      <c r="X30" s="62">
        <v>0</v>
      </c>
      <c r="Y30" s="63">
        <v>0</v>
      </c>
      <c r="Z30" s="64"/>
      <c r="AA30" s="65">
        <v>0</v>
      </c>
      <c r="AB30" s="62">
        <v>0</v>
      </c>
      <c r="AC30" s="63">
        <v>0</v>
      </c>
      <c r="AD30" s="64"/>
      <c r="AE30" s="65">
        <v>0</v>
      </c>
      <c r="AF30" s="358">
        <f t="shared" si="24"/>
        <v>-5484.25</v>
      </c>
      <c r="AG30" s="62">
        <v>6152.25</v>
      </c>
      <c r="AH30" s="63">
        <v>6152.25</v>
      </c>
      <c r="AI30" s="64"/>
      <c r="AJ30" s="65">
        <v>6152.25</v>
      </c>
      <c r="AK30" s="62">
        <v>0</v>
      </c>
      <c r="AL30" s="63">
        <v>6152.25</v>
      </c>
      <c r="AM30" s="64"/>
      <c r="AN30" s="65">
        <v>6152.25</v>
      </c>
      <c r="AO30" s="62">
        <v>0</v>
      </c>
      <c r="AP30" s="63">
        <v>0</v>
      </c>
      <c r="AQ30" s="64"/>
      <c r="AR30" s="65">
        <v>0</v>
      </c>
      <c r="AS30" s="358">
        <f t="shared" si="5"/>
        <v>6152.25</v>
      </c>
      <c r="AT30" s="62">
        <v>6152.25</v>
      </c>
      <c r="AU30" s="63">
        <v>6152.25</v>
      </c>
      <c r="AV30" s="64"/>
      <c r="AW30" s="65">
        <v>6152.25</v>
      </c>
      <c r="AX30" s="62">
        <v>0</v>
      </c>
      <c r="AY30" s="63">
        <v>0</v>
      </c>
      <c r="AZ30" s="64"/>
      <c r="BA30" s="65">
        <v>0</v>
      </c>
      <c r="BB30" s="62">
        <v>0</v>
      </c>
      <c r="BC30" s="63">
        <v>0</v>
      </c>
      <c r="BD30" s="64"/>
      <c r="BE30" s="65">
        <v>0</v>
      </c>
      <c r="BF30" s="46">
        <v>0</v>
      </c>
      <c r="BG30" s="47">
        <v>0</v>
      </c>
      <c r="BH30" s="386">
        <f t="shared" si="40"/>
        <v>24609</v>
      </c>
      <c r="BI30" s="326">
        <f t="shared" si="37"/>
        <v>24609</v>
      </c>
      <c r="BJ30" s="59">
        <f t="shared" si="38"/>
        <v>24609</v>
      </c>
      <c r="BK30" s="60">
        <f t="shared" si="39"/>
        <v>0</v>
      </c>
      <c r="BL30" s="316">
        <f t="shared" si="2"/>
        <v>0</v>
      </c>
    </row>
    <row r="31" spans="1:64" s="11" customFormat="1" ht="15.75" thickBot="1" x14ac:dyDescent="0.25">
      <c r="A31" s="66" t="s">
        <v>21</v>
      </c>
      <c r="B31" s="67">
        <f t="shared" ref="B31:H31" si="43">SUM(B13,B23,B26:B30)</f>
        <v>63769143</v>
      </c>
      <c r="C31" s="68">
        <f t="shared" si="43"/>
        <v>61366470</v>
      </c>
      <c r="D31" s="68">
        <f t="shared" si="43"/>
        <v>2402673</v>
      </c>
      <c r="E31" s="68">
        <f t="shared" si="43"/>
        <v>57485079.565000013</v>
      </c>
      <c r="F31" s="68">
        <f t="shared" si="43"/>
        <v>8252078.7899999982</v>
      </c>
      <c r="G31" s="69">
        <f t="shared" si="43"/>
        <v>8138809.1708333343</v>
      </c>
      <c r="H31" s="70">
        <f t="shared" si="43"/>
        <v>7732919.0500000007</v>
      </c>
      <c r="I31" s="71"/>
      <c r="J31" s="72">
        <f>SUM(J13,J23,J26:J30)</f>
        <v>6979840.0500000007</v>
      </c>
      <c r="K31" s="69">
        <f>SUM(K13,K23,K26:K30)</f>
        <v>5628201.4858333338</v>
      </c>
      <c r="L31" s="70">
        <f>SUM(L13,L23,L26:L30)</f>
        <v>4870085.62</v>
      </c>
      <c r="M31" s="71"/>
      <c r="N31" s="72">
        <f>SUM(N13,N23,N26:N30)</f>
        <v>1389737.82</v>
      </c>
      <c r="O31" s="69">
        <f>SUM(O13,O23,O26:O30)</f>
        <v>1641843.9208333334</v>
      </c>
      <c r="P31" s="70">
        <f>SUM(P13,P23,P26:P30)</f>
        <v>2898955.28</v>
      </c>
      <c r="Q31" s="71"/>
      <c r="R31" s="72">
        <f>SUM(R13,R23,R26:R30)</f>
        <v>4762652.08</v>
      </c>
      <c r="S31" s="359">
        <f>SUM(S13,S23,S26:S30)</f>
        <v>93105.372499999939</v>
      </c>
      <c r="T31" s="69">
        <f>SUM(T13,T23,T26:T30)</f>
        <v>3520851.6825000001</v>
      </c>
      <c r="U31" s="70">
        <f>SUM(U13,U23,U26:U30)</f>
        <v>3238309.4899999998</v>
      </c>
      <c r="V31" s="71"/>
      <c r="W31" s="72">
        <f>SUM(W13,W23,W26:W30)</f>
        <v>3164688.9499999997</v>
      </c>
      <c r="X31" s="69">
        <f>SUM(X13,X23,X26:X30)</f>
        <v>5606461.1150000002</v>
      </c>
      <c r="Y31" s="70">
        <f>SUM(Y13,Y23,Y26:Y30)</f>
        <v>5082605.160000002</v>
      </c>
      <c r="Z31" s="71"/>
      <c r="AA31" s="72">
        <f>SUM(AA13,AA23,AA26:AA30)</f>
        <v>2617264.5900000026</v>
      </c>
      <c r="AB31" s="69">
        <f>SUM(AB13,AB23,AB26:AB30)</f>
        <v>3934913.5475000003</v>
      </c>
      <c r="AC31" s="70">
        <f>SUM(AC13,AC23,AC26:AC30)</f>
        <v>3934280.64</v>
      </c>
      <c r="AD31" s="71"/>
      <c r="AE31" s="72">
        <v>4759728.8600000003</v>
      </c>
      <c r="AF31" s="359">
        <f>SUM(AF13,AF23,AF26:AF30)</f>
        <v>-807031.05499999726</v>
      </c>
      <c r="AG31" s="69">
        <f>SUM(AG13,AG23,AG26:AG30)</f>
        <v>2267207.5024999999</v>
      </c>
      <c r="AH31" s="70">
        <f>SUM(AH13,AH23,AH26:AH30)</f>
        <v>1956693.0299999998</v>
      </c>
      <c r="AI31" s="71"/>
      <c r="AJ31" s="72">
        <f>SUM(AJ13,AJ23,AJ26:AJ30)</f>
        <v>5536610.4900000002</v>
      </c>
      <c r="AK31" s="69">
        <f>SUM(AK13,AK23,AK26:AK30)</f>
        <v>5913452.4275000002</v>
      </c>
      <c r="AL31" s="70">
        <f>SUM(AL13,AL23,AL26:AL30)</f>
        <v>5597283.5</v>
      </c>
      <c r="AM31" s="71"/>
      <c r="AN31" s="72">
        <f>SUM(AN13,AN23,AN26:AN30)</f>
        <v>1152294.4100000001</v>
      </c>
      <c r="AO31" s="69">
        <f>SUM(AO13,AO23,AO26:AO30)</f>
        <v>8811745.8499999996</v>
      </c>
      <c r="AP31" s="70">
        <f>SUM(AP13,AP23,AP26:AP30)</f>
        <v>8604893.7500000019</v>
      </c>
      <c r="AQ31" s="71"/>
      <c r="AR31" s="72">
        <f>SUM(AR13,AR23,AR26:AR30)</f>
        <v>6378493.2000000002</v>
      </c>
      <c r="AS31" s="359">
        <f>SUM(AS13,AS23,AS26:AS30)</f>
        <v>-833535.50000000035</v>
      </c>
      <c r="AT31" s="69">
        <f>SUM(AT13,AT23,AT26:AT30)</f>
        <v>5517883.2300000004</v>
      </c>
      <c r="AU31" s="70">
        <f>SUM(AU13,AU23,AU26:AU30)</f>
        <v>3039790.0899999994</v>
      </c>
      <c r="AV31" s="71"/>
      <c r="AW31" s="72">
        <f>SUM(AW13,AW23,AW26:AW30)</f>
        <v>9678587.2400000002</v>
      </c>
      <c r="AX31" s="69">
        <f>SUM(AX13,AX23,AX26:AX30)</f>
        <v>2466283.9550000001</v>
      </c>
      <c r="AY31" s="70">
        <f>SUM(AY13,AY23,AY26:AY30)</f>
        <v>4479776.21</v>
      </c>
      <c r="AZ31" s="71"/>
      <c r="BA31" s="72">
        <f>SUM(BA13,BA23,BA26:BA30)</f>
        <v>2414773.77</v>
      </c>
      <c r="BB31" s="69">
        <f>SUM(BB13,BB23,BB26:BB30)</f>
        <v>5584886.8599999994</v>
      </c>
      <c r="BC31" s="70">
        <f>SUM(BC13,BC23,BC26:BC30)</f>
        <v>1678799.39</v>
      </c>
      <c r="BD31" s="71"/>
      <c r="BE31" s="72">
        <f t="shared" ref="BE31:BK31" si="44">SUM(BE13,BE23,BE26:BE30)</f>
        <v>4058801.75</v>
      </c>
      <c r="BF31" s="73">
        <f t="shared" si="44"/>
        <v>0</v>
      </c>
      <c r="BG31" s="74">
        <f t="shared" si="44"/>
        <v>0</v>
      </c>
      <c r="BH31" s="75">
        <f t="shared" si="44"/>
        <v>57485079.565000013</v>
      </c>
      <c r="BI31" s="327">
        <f t="shared" si="44"/>
        <v>53114391.210000001</v>
      </c>
      <c r="BJ31" s="76">
        <f t="shared" ref="BJ31" si="45">SUM(BJ13,BJ23,BJ26:BJ30)</f>
        <v>52893473.210000001</v>
      </c>
      <c r="BK31" s="77">
        <f t="shared" si="44"/>
        <v>4370688.3550000023</v>
      </c>
      <c r="BL31" s="317">
        <f t="shared" si="2"/>
        <v>7.6031700539927777E-2</v>
      </c>
    </row>
    <row r="32" spans="1:64" x14ac:dyDescent="0.2">
      <c r="B32" s="10"/>
      <c r="C32" s="10"/>
      <c r="D32" s="10"/>
      <c r="E32" s="10"/>
      <c r="F32" s="10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360"/>
      <c r="T32" s="14"/>
      <c r="U32" s="14"/>
      <c r="V32" s="14"/>
      <c r="W32" s="14"/>
      <c r="X32" s="14"/>
      <c r="Y32" s="14"/>
      <c r="Z32" s="78"/>
      <c r="AA32" s="14"/>
      <c r="AB32" s="14"/>
      <c r="AC32" s="14"/>
      <c r="AD32" s="78"/>
      <c r="AE32" s="14"/>
      <c r="AF32" s="360"/>
      <c r="AG32" s="14"/>
      <c r="AH32" s="14"/>
      <c r="AI32" s="78"/>
      <c r="AJ32" s="14"/>
      <c r="AK32" s="14"/>
      <c r="AL32" s="14"/>
      <c r="AM32" s="78"/>
      <c r="AN32" s="14"/>
      <c r="AO32" s="14"/>
      <c r="AP32" s="14"/>
      <c r="AQ32" s="78"/>
      <c r="AR32" s="14"/>
      <c r="AS32" s="360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0"/>
      <c r="BI32" s="10"/>
      <c r="BJ32" s="10"/>
    </row>
    <row r="33" spans="1:64" x14ac:dyDescent="0.2">
      <c r="B33" s="10"/>
      <c r="C33" s="10"/>
      <c r="D33" s="10"/>
      <c r="E33" s="10"/>
      <c r="F33" s="10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360"/>
      <c r="T33" s="14"/>
      <c r="U33" s="14"/>
      <c r="V33" s="14"/>
      <c r="W33" s="14"/>
      <c r="X33" s="14"/>
      <c r="Y33" s="14"/>
      <c r="Z33" s="78"/>
      <c r="AA33" s="14"/>
      <c r="AB33" s="14"/>
      <c r="AC33" s="14"/>
      <c r="AD33" s="78"/>
      <c r="AE33" s="14"/>
      <c r="AF33" s="360"/>
      <c r="AG33" s="14"/>
      <c r="AH33" s="14"/>
      <c r="AI33" s="78"/>
      <c r="AJ33" s="14"/>
      <c r="AK33" s="14"/>
      <c r="AL33" s="14"/>
      <c r="AM33" s="78"/>
      <c r="AN33" s="14"/>
      <c r="AO33" s="14"/>
      <c r="AP33" s="14"/>
      <c r="AQ33" s="78"/>
      <c r="AR33" s="14"/>
      <c r="AS33" s="360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0"/>
      <c r="BI33" s="10"/>
      <c r="BJ33" s="10"/>
    </row>
    <row r="34" spans="1:64" ht="15" thickBot="1" x14ac:dyDescent="0.25">
      <c r="A34" s="80" t="s">
        <v>22</v>
      </c>
      <c r="B34" s="81"/>
      <c r="C34" s="81"/>
      <c r="D34" s="81"/>
      <c r="E34" s="82"/>
      <c r="F34" s="82"/>
      <c r="G34" s="83">
        <f>G31</f>
        <v>8138809.1708333343</v>
      </c>
      <c r="H34" s="83">
        <f>H31</f>
        <v>7732919.0500000007</v>
      </c>
      <c r="I34" s="83"/>
      <c r="J34" s="83">
        <f>J31</f>
        <v>6979840.0500000007</v>
      </c>
      <c r="K34" s="83">
        <f>G34+K31</f>
        <v>13767010.656666668</v>
      </c>
      <c r="L34" s="83">
        <f>H34+L31</f>
        <v>12603004.670000002</v>
      </c>
      <c r="M34" s="83"/>
      <c r="N34" s="83">
        <f>J34+N31</f>
        <v>8369577.870000001</v>
      </c>
      <c r="O34" s="83">
        <f>K34+O31</f>
        <v>15408854.577500001</v>
      </c>
      <c r="P34" s="83">
        <f>L34+P31</f>
        <v>15501959.950000001</v>
      </c>
      <c r="Q34" s="83"/>
      <c r="R34" s="83">
        <f>N34+R31</f>
        <v>13132229.950000001</v>
      </c>
      <c r="S34" s="361">
        <f>O34+S31</f>
        <v>15501959.950000001</v>
      </c>
      <c r="T34" s="83">
        <f>S34+T31</f>
        <v>19022811.6325</v>
      </c>
      <c r="U34" s="83">
        <f>P34+U31</f>
        <v>18740269.440000001</v>
      </c>
      <c r="V34" s="83"/>
      <c r="W34" s="83">
        <f>R34+W31</f>
        <v>16296918.9</v>
      </c>
      <c r="X34" s="83">
        <f>T34+X31</f>
        <v>24629272.747500002</v>
      </c>
      <c r="Y34" s="83">
        <f>U34+Y31</f>
        <v>23822874.600000001</v>
      </c>
      <c r="Z34" s="84"/>
      <c r="AA34" s="83">
        <f>W34+AA31</f>
        <v>18914183.490000002</v>
      </c>
      <c r="AB34" s="83">
        <f>X34+AB31</f>
        <v>28564186.295000002</v>
      </c>
      <c r="AC34" s="83">
        <f>Y34+AC31</f>
        <v>27757155.240000002</v>
      </c>
      <c r="AD34" s="84"/>
      <c r="AE34" s="83">
        <f>AA34+AE31</f>
        <v>23673912.350000001</v>
      </c>
      <c r="AF34" s="361">
        <f>AB34+AF31</f>
        <v>27757155.240000006</v>
      </c>
      <c r="AG34" s="83">
        <f>AF34+AG31</f>
        <v>30024362.742500007</v>
      </c>
      <c r="AH34" s="83">
        <f>AC34+AH31</f>
        <v>29713848.270000003</v>
      </c>
      <c r="AI34" s="84"/>
      <c r="AJ34" s="83">
        <f>AE34+AJ31</f>
        <v>29210522.840000004</v>
      </c>
      <c r="AK34" s="83">
        <f>AG34+AK31</f>
        <v>35937815.170000009</v>
      </c>
      <c r="AL34" s="83">
        <f>AH34+AL31</f>
        <v>35311131.770000003</v>
      </c>
      <c r="AM34" s="84"/>
      <c r="AN34" s="83">
        <f>AJ34+AN31</f>
        <v>30362817.250000004</v>
      </c>
      <c r="AO34" s="83">
        <f>AK34+AO31</f>
        <v>44749561.020000011</v>
      </c>
      <c r="AP34" s="83">
        <f>AL34+AP31</f>
        <v>43916025.520000003</v>
      </c>
      <c r="AQ34" s="84"/>
      <c r="AR34" s="83">
        <f>AN34+AR31</f>
        <v>36741310.450000003</v>
      </c>
      <c r="AS34" s="361">
        <f>AO34+AS31</f>
        <v>43916025.520000011</v>
      </c>
      <c r="AT34" s="83">
        <f>AS34+AT31</f>
        <v>49433908.750000015</v>
      </c>
      <c r="AU34" s="83">
        <f>AP34+AU31</f>
        <v>46955815.609999999</v>
      </c>
      <c r="AV34" s="83"/>
      <c r="AW34" s="83">
        <f>AR34+AW31</f>
        <v>46419897.690000005</v>
      </c>
      <c r="AX34" s="83">
        <f>AT34+AX31</f>
        <v>51900192.705000013</v>
      </c>
      <c r="AY34" s="83">
        <f>AU34+AY31</f>
        <v>51435591.82</v>
      </c>
      <c r="AZ34" s="83"/>
      <c r="BA34" s="83">
        <f>AW34+BA31</f>
        <v>48834671.460000008</v>
      </c>
      <c r="BB34" s="83">
        <f>AX34+BB31</f>
        <v>57485079.565000013</v>
      </c>
      <c r="BC34" s="83">
        <f>AY34+BC31</f>
        <v>53114391.210000001</v>
      </c>
      <c r="BD34" s="83"/>
      <c r="BE34" s="83">
        <f>BA34+BE31</f>
        <v>52893473.210000008</v>
      </c>
      <c r="BF34" s="83"/>
      <c r="BG34" s="83">
        <f>BE34+BG31</f>
        <v>52893473.210000008</v>
      </c>
      <c r="BI34" s="85" t="s">
        <v>23</v>
      </c>
      <c r="BJ34" s="85" t="s">
        <v>23</v>
      </c>
      <c r="BL34" s="86">
        <f>BI31/BH31</f>
        <v>0.92396829946007208</v>
      </c>
    </row>
    <row r="35" spans="1:64" s="11" customFormat="1" ht="15" thickTop="1" x14ac:dyDescent="0.2">
      <c r="A35" s="87" t="s">
        <v>24</v>
      </c>
      <c r="B35" s="88"/>
      <c r="C35" s="88"/>
      <c r="D35" s="88"/>
      <c r="E35" s="88"/>
      <c r="F35" s="88"/>
      <c r="G35" s="403">
        <f>H31/G31</f>
        <v>0.95012905299611849</v>
      </c>
      <c r="H35" s="404"/>
      <c r="I35" s="404"/>
      <c r="J35" s="405"/>
      <c r="K35" s="403">
        <f>L31/K31</f>
        <v>0.86530051069749792</v>
      </c>
      <c r="L35" s="404"/>
      <c r="M35" s="404"/>
      <c r="N35" s="405"/>
      <c r="O35" s="403">
        <f>P31/O31</f>
        <v>1.7656704411516824</v>
      </c>
      <c r="P35" s="404"/>
      <c r="Q35" s="404"/>
      <c r="R35" s="405"/>
      <c r="S35" s="362"/>
      <c r="T35" s="403">
        <f>U31/T31</f>
        <v>0.91975174816242766</v>
      </c>
      <c r="U35" s="404"/>
      <c r="V35" s="404"/>
      <c r="W35" s="405"/>
      <c r="X35" s="403">
        <f>Y31/X31</f>
        <v>0.90656209964634737</v>
      </c>
      <c r="Y35" s="404"/>
      <c r="Z35" s="404"/>
      <c r="AA35" s="405"/>
      <c r="AB35" s="403">
        <f>AC31/AB31</f>
        <v>0.99983915593256112</v>
      </c>
      <c r="AC35" s="404"/>
      <c r="AD35" s="404"/>
      <c r="AE35" s="405"/>
      <c r="AF35" s="362"/>
      <c r="AG35" s="398">
        <f>AH31/AG31</f>
        <v>0.86304099992717798</v>
      </c>
      <c r="AH35" s="399"/>
      <c r="AI35" s="399"/>
      <c r="AJ35" s="400"/>
      <c r="AK35" s="398">
        <f>AL31/AK31</f>
        <v>0.9465339526484251</v>
      </c>
      <c r="AL35" s="399"/>
      <c r="AM35" s="399"/>
      <c r="AN35" s="400"/>
      <c r="AO35" s="398">
        <f>AP31/AO31</f>
        <v>0.97652541238465274</v>
      </c>
      <c r="AP35" s="399"/>
      <c r="AQ35" s="399"/>
      <c r="AR35" s="400"/>
      <c r="AS35" s="362"/>
      <c r="AT35" s="398">
        <f>AU31/AT31</f>
        <v>0.55089786486837256</v>
      </c>
      <c r="AU35" s="399"/>
      <c r="AV35" s="399"/>
      <c r="AW35" s="400"/>
      <c r="AX35" s="398">
        <f>AY31/AX31</f>
        <v>1.8164073122715505</v>
      </c>
      <c r="AY35" s="399"/>
      <c r="AZ35" s="399"/>
      <c r="BA35" s="400"/>
      <c r="BB35" s="398">
        <f>BC31/BB31</f>
        <v>0.30059684861726993</v>
      </c>
      <c r="BC35" s="399"/>
      <c r="BD35" s="399"/>
      <c r="BE35" s="400"/>
      <c r="BF35" s="89"/>
      <c r="BG35" s="90"/>
      <c r="BI35" s="85" t="s">
        <v>25</v>
      </c>
      <c r="BJ35" s="85" t="s">
        <v>25</v>
      </c>
      <c r="BK35" s="13"/>
      <c r="BL35" s="86">
        <f>BJ31/BH31</f>
        <v>0.92012525006931312</v>
      </c>
    </row>
    <row r="36" spans="1:64" s="11" customFormat="1" x14ac:dyDescent="0.2">
      <c r="A36" s="91" t="s">
        <v>26</v>
      </c>
      <c r="B36" s="88"/>
      <c r="C36" s="88"/>
      <c r="D36" s="88"/>
      <c r="E36" s="88"/>
      <c r="F36" s="88"/>
      <c r="G36" s="394">
        <f>H31/G31-1</f>
        <v>-4.9870947003881505E-2</v>
      </c>
      <c r="H36" s="395"/>
      <c r="I36" s="395"/>
      <c r="J36" s="396"/>
      <c r="K36" s="394">
        <f>L31/K31-1</f>
        <v>-0.13469948930250208</v>
      </c>
      <c r="L36" s="395"/>
      <c r="M36" s="395"/>
      <c r="N36" s="396"/>
      <c r="O36" s="394">
        <f>P31/O31-1</f>
        <v>0.76567044115168237</v>
      </c>
      <c r="P36" s="395"/>
      <c r="Q36" s="395"/>
      <c r="R36" s="396"/>
      <c r="S36" s="363"/>
      <c r="T36" s="394">
        <f>U31/T31-1</f>
        <v>-8.0248251837572337E-2</v>
      </c>
      <c r="U36" s="395"/>
      <c r="V36" s="395"/>
      <c r="W36" s="396"/>
      <c r="X36" s="394">
        <f>Y31/X31-1</f>
        <v>-9.3437900353652625E-2</v>
      </c>
      <c r="Y36" s="395"/>
      <c r="Z36" s="395"/>
      <c r="AA36" s="396"/>
      <c r="AB36" s="394">
        <f>AC31/AB31-1</f>
        <v>-1.6084406743888113E-4</v>
      </c>
      <c r="AC36" s="395"/>
      <c r="AD36" s="395"/>
      <c r="AE36" s="396"/>
      <c r="AF36" s="363"/>
      <c r="AG36" s="394">
        <f>AH31/AG31-1</f>
        <v>-0.13695900007282202</v>
      </c>
      <c r="AH36" s="395"/>
      <c r="AI36" s="395"/>
      <c r="AJ36" s="396"/>
      <c r="AK36" s="394">
        <f>AL31/AK31-1</f>
        <v>-5.3466047351574897E-2</v>
      </c>
      <c r="AL36" s="395"/>
      <c r="AM36" s="395"/>
      <c r="AN36" s="396"/>
      <c r="AO36" s="394">
        <f>AP31/AO31-1</f>
        <v>-2.3474587615347264E-2</v>
      </c>
      <c r="AP36" s="395"/>
      <c r="AQ36" s="395"/>
      <c r="AR36" s="396"/>
      <c r="AS36" s="363"/>
      <c r="AT36" s="394">
        <f>AU31/AT31-1</f>
        <v>-0.44910213513162744</v>
      </c>
      <c r="AU36" s="395"/>
      <c r="AV36" s="395"/>
      <c r="AW36" s="396"/>
      <c r="AX36" s="394">
        <f>AY31/AX31-1</f>
        <v>0.8164073122715505</v>
      </c>
      <c r="AY36" s="395"/>
      <c r="AZ36" s="395"/>
      <c r="BA36" s="396"/>
      <c r="BB36" s="394">
        <f>BC31/BB31-1</f>
        <v>-0.69940315138273013</v>
      </c>
      <c r="BC36" s="395"/>
      <c r="BD36" s="395"/>
      <c r="BE36" s="396"/>
      <c r="BF36" s="92"/>
      <c r="BG36" s="90"/>
      <c r="BI36" s="85"/>
      <c r="BJ36" s="85"/>
      <c r="BK36" s="13"/>
      <c r="BL36" s="86"/>
    </row>
    <row r="37" spans="1:64" s="11" customFormat="1" x14ac:dyDescent="0.2">
      <c r="A37" s="93" t="s">
        <v>27</v>
      </c>
      <c r="B37" s="88"/>
      <c r="C37" s="88"/>
      <c r="D37" s="88"/>
      <c r="E37" s="88"/>
      <c r="F37" s="88"/>
      <c r="G37" s="391">
        <f>H31/G31</f>
        <v>0.95012905299611849</v>
      </c>
      <c r="H37" s="392"/>
      <c r="I37" s="392"/>
      <c r="J37" s="393"/>
      <c r="K37" s="391">
        <f>L34/K34</f>
        <v>0.91544961969627026</v>
      </c>
      <c r="L37" s="392"/>
      <c r="M37" s="392"/>
      <c r="N37" s="393"/>
      <c r="O37" s="391">
        <f>P34/O34</f>
        <v>1.0060423292355523</v>
      </c>
      <c r="P37" s="392"/>
      <c r="Q37" s="392"/>
      <c r="R37" s="393"/>
      <c r="S37" s="364"/>
      <c r="T37" s="391">
        <f>U34/T34</f>
        <v>0.98514719075400592</v>
      </c>
      <c r="U37" s="392"/>
      <c r="V37" s="392"/>
      <c r="W37" s="393"/>
      <c r="X37" s="391">
        <f>Y34/X34</f>
        <v>0.9672585481606697</v>
      </c>
      <c r="Y37" s="392"/>
      <c r="Z37" s="392"/>
      <c r="AA37" s="393"/>
      <c r="AB37" s="391">
        <f>AC34/AB34</f>
        <v>0.97174675145074008</v>
      </c>
      <c r="AC37" s="392"/>
      <c r="AD37" s="392"/>
      <c r="AE37" s="393"/>
      <c r="AF37" s="364"/>
      <c r="AG37" s="391">
        <f>AH34/AG34</f>
        <v>0.98965791630073585</v>
      </c>
      <c r="AH37" s="392"/>
      <c r="AI37" s="392"/>
      <c r="AJ37" s="393"/>
      <c r="AK37" s="397">
        <f>AL34/AK34</f>
        <v>0.98256200614768741</v>
      </c>
      <c r="AL37" s="397"/>
      <c r="AM37" s="397"/>
      <c r="AN37" s="397"/>
      <c r="AO37" s="397">
        <f>AP34/AO34</f>
        <v>0.98137332565949698</v>
      </c>
      <c r="AP37" s="397"/>
      <c r="AQ37" s="397"/>
      <c r="AR37" s="397"/>
      <c r="AS37" s="364"/>
      <c r="AT37" s="397">
        <f>AU34/AT34</f>
        <v>0.94987058068718844</v>
      </c>
      <c r="AU37" s="397"/>
      <c r="AV37" s="397"/>
      <c r="AW37" s="397"/>
      <c r="AX37" s="397">
        <f>AY34/AX34</f>
        <v>0.99104818574295483</v>
      </c>
      <c r="AY37" s="397"/>
      <c r="AZ37" s="397"/>
      <c r="BA37" s="397"/>
      <c r="BB37" s="397">
        <f>BC34/BB34</f>
        <v>0.92396829946007208</v>
      </c>
      <c r="BC37" s="397"/>
      <c r="BD37" s="397"/>
      <c r="BE37" s="397"/>
      <c r="BF37" s="89"/>
      <c r="BG37" s="90"/>
      <c r="BI37" s="85" t="s">
        <v>28</v>
      </c>
      <c r="BJ37" s="85" t="s">
        <v>28</v>
      </c>
      <c r="BK37" s="13"/>
      <c r="BL37" s="86">
        <f>C31/B31</f>
        <v>0.96232232570539644</v>
      </c>
    </row>
    <row r="38" spans="1:64" s="11" customFormat="1" x14ac:dyDescent="0.2">
      <c r="A38" s="91" t="s">
        <v>29</v>
      </c>
      <c r="B38" s="88"/>
      <c r="C38" s="88"/>
      <c r="D38" s="88"/>
      <c r="E38" s="88"/>
      <c r="F38" s="88"/>
      <c r="G38" s="394">
        <f>H31/G31-1</f>
        <v>-4.9870947003881505E-2</v>
      </c>
      <c r="H38" s="395"/>
      <c r="I38" s="395"/>
      <c r="J38" s="396"/>
      <c r="K38" s="394">
        <f>L34/K34-1</f>
        <v>-8.4550380303729744E-2</v>
      </c>
      <c r="L38" s="395"/>
      <c r="M38" s="395"/>
      <c r="N38" s="396"/>
      <c r="O38" s="394">
        <f t="shared" ref="O38" si="46">P34/O34-1</f>
        <v>6.0423292355522573E-3</v>
      </c>
      <c r="P38" s="395"/>
      <c r="Q38" s="395"/>
      <c r="R38" s="396"/>
      <c r="S38" s="363"/>
      <c r="T38" s="394">
        <f t="shared" ref="T38" si="47">U34/T34-1</f>
        <v>-1.4852809245994081E-2</v>
      </c>
      <c r="U38" s="395"/>
      <c r="V38" s="395"/>
      <c r="W38" s="396"/>
      <c r="X38" s="394">
        <f>Y34/X34-1</f>
        <v>-3.2741451839330304E-2</v>
      </c>
      <c r="Y38" s="395"/>
      <c r="Z38" s="395"/>
      <c r="AA38" s="396"/>
      <c r="AB38" s="394">
        <f t="shared" ref="AB38" si="48">AC34/AB34-1</f>
        <v>-2.8253248549259924E-2</v>
      </c>
      <c r="AC38" s="395"/>
      <c r="AD38" s="395"/>
      <c r="AE38" s="396"/>
      <c r="AF38" s="363"/>
      <c r="AG38" s="394">
        <f t="shared" ref="AG38" si="49">AH34/AG34-1</f>
        <v>-1.0342083699264148E-2</v>
      </c>
      <c r="AH38" s="395"/>
      <c r="AI38" s="395"/>
      <c r="AJ38" s="396"/>
      <c r="AK38" s="394">
        <f t="shared" ref="AK38" si="50">AL34/AK34-1</f>
        <v>-1.7437993852312594E-2</v>
      </c>
      <c r="AL38" s="395"/>
      <c r="AM38" s="395"/>
      <c r="AN38" s="396"/>
      <c r="AO38" s="394">
        <f t="shared" ref="AO38" si="51">AP34/AO34-1</f>
        <v>-1.8626674340503024E-2</v>
      </c>
      <c r="AP38" s="395"/>
      <c r="AQ38" s="395"/>
      <c r="AR38" s="396"/>
      <c r="AS38" s="363"/>
      <c r="AT38" s="394">
        <f t="shared" ref="AT38" si="52">AU34/AT34-1</f>
        <v>-5.0129419312811563E-2</v>
      </c>
      <c r="AU38" s="395"/>
      <c r="AV38" s="395"/>
      <c r="AW38" s="396"/>
      <c r="AX38" s="394">
        <f t="shared" ref="AX38" si="53">AY34/AX34-1</f>
        <v>-8.9518142570451653E-3</v>
      </c>
      <c r="AY38" s="395"/>
      <c r="AZ38" s="395"/>
      <c r="BA38" s="396"/>
      <c r="BB38" s="394">
        <f t="shared" ref="BB38" si="54">BC34/BB34-1</f>
        <v>-7.6031700539927916E-2</v>
      </c>
      <c r="BC38" s="395"/>
      <c r="BD38" s="395"/>
      <c r="BE38" s="396"/>
      <c r="BF38" s="92"/>
      <c r="BG38" s="90"/>
      <c r="BI38" s="85"/>
      <c r="BJ38" s="85"/>
      <c r="BK38" s="13"/>
      <c r="BL38" s="86"/>
    </row>
    <row r="39" spans="1:64" s="11" customFormat="1" x14ac:dyDescent="0.2">
      <c r="A39" s="94"/>
      <c r="B39" s="13"/>
      <c r="C39" s="13"/>
      <c r="D39" s="13"/>
      <c r="E39" s="13"/>
      <c r="F39" s="13"/>
      <c r="S39" s="365"/>
      <c r="Z39" s="95"/>
      <c r="AD39" s="95"/>
      <c r="AF39" s="365"/>
      <c r="AI39" s="95"/>
      <c r="AM39" s="95"/>
      <c r="AQ39" s="95"/>
      <c r="AS39" s="365"/>
      <c r="BI39" s="85" t="s">
        <v>30</v>
      </c>
      <c r="BJ39" s="85" t="s">
        <v>30</v>
      </c>
      <c r="BK39" s="2"/>
      <c r="BL39" s="86">
        <f>BJ31/C31</f>
        <v>0.86192790965489785</v>
      </c>
    </row>
    <row r="40" spans="1:64" s="11" customFormat="1" x14ac:dyDescent="0.2">
      <c r="A40" s="1"/>
      <c r="B40" s="13"/>
      <c r="C40" s="13"/>
      <c r="D40" s="13"/>
      <c r="E40" s="13"/>
      <c r="F40" s="13"/>
      <c r="S40" s="328"/>
      <c r="Z40" s="95"/>
      <c r="AD40" s="95"/>
      <c r="AF40" s="328"/>
      <c r="AI40" s="95"/>
      <c r="AM40" s="95"/>
      <c r="AQ40" s="95"/>
      <c r="AS40" s="328"/>
      <c r="BH40" s="86" t="s">
        <v>31</v>
      </c>
      <c r="BI40" s="13"/>
      <c r="BK40" s="2"/>
      <c r="BL40" s="2"/>
    </row>
    <row r="41" spans="1:64" x14ac:dyDescent="0.2">
      <c r="P41" s="11"/>
      <c r="S41" s="366"/>
      <c r="U41" s="96"/>
      <c r="AF41" s="366"/>
      <c r="AS41" s="366"/>
      <c r="BJ41" s="97"/>
    </row>
    <row r="42" spans="1:64" x14ac:dyDescent="0.2">
      <c r="E42" s="10"/>
      <c r="F42" s="10"/>
      <c r="BH42" s="10"/>
      <c r="BI42" s="10"/>
    </row>
    <row r="43" spans="1:64" x14ac:dyDescent="0.2">
      <c r="J43" s="98"/>
      <c r="N43" s="98"/>
      <c r="R43" s="98"/>
      <c r="W43" s="98"/>
      <c r="AE43" s="79"/>
      <c r="AJ43" s="79"/>
      <c r="AN43" s="98"/>
      <c r="AR43" s="98"/>
      <c r="AW43" s="98"/>
      <c r="BI43" s="13"/>
    </row>
    <row r="44" spans="1:64" x14ac:dyDescent="0.2">
      <c r="BI44" s="10"/>
    </row>
    <row r="46" spans="1:64" s="2" customFormat="1" x14ac:dyDescent="0.2">
      <c r="A46" s="1"/>
      <c r="C46" s="13"/>
      <c r="D46" s="13"/>
      <c r="E46" s="13"/>
      <c r="F46" s="1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328"/>
      <c r="T46" s="1"/>
      <c r="U46" s="1"/>
      <c r="V46" s="1"/>
      <c r="W46" s="1"/>
      <c r="X46" s="1"/>
      <c r="Y46" s="1"/>
      <c r="Z46" s="3"/>
      <c r="AA46" s="1"/>
      <c r="AB46" s="1"/>
      <c r="AC46" s="1"/>
      <c r="AD46" s="3"/>
      <c r="AE46" s="1"/>
      <c r="AF46" s="328"/>
      <c r="AG46" s="1"/>
      <c r="AH46" s="1"/>
      <c r="AI46" s="3"/>
      <c r="AJ46" s="1"/>
      <c r="AK46" s="1"/>
      <c r="AL46" s="1"/>
      <c r="AM46" s="3"/>
      <c r="AN46" s="1"/>
      <c r="AO46" s="1"/>
      <c r="AP46" s="1"/>
      <c r="AQ46" s="3"/>
      <c r="AR46" s="1"/>
      <c r="AS46" s="32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3"/>
      <c r="BI46" s="13"/>
      <c r="BJ46" s="13"/>
    </row>
    <row r="47" spans="1:64" s="2" customFormat="1" x14ac:dyDescent="0.2">
      <c r="A47" s="1"/>
      <c r="C47" s="13"/>
      <c r="D47" s="13"/>
      <c r="E47" s="13"/>
      <c r="F47" s="1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28"/>
      <c r="T47" s="1"/>
      <c r="U47" s="1"/>
      <c r="V47" s="1"/>
      <c r="W47" s="1"/>
      <c r="X47" s="1"/>
      <c r="Y47" s="1"/>
      <c r="Z47" s="3"/>
      <c r="AA47" s="1"/>
      <c r="AB47" s="1"/>
      <c r="AC47" s="1"/>
      <c r="AD47" s="3"/>
      <c r="AE47" s="1"/>
      <c r="AF47" s="328"/>
      <c r="AG47" s="1"/>
      <c r="AH47" s="1"/>
      <c r="AI47" s="3"/>
      <c r="AJ47" s="1"/>
      <c r="AK47" s="1"/>
      <c r="AL47" s="1"/>
      <c r="AM47" s="3"/>
      <c r="AN47" s="1"/>
      <c r="AO47" s="1"/>
      <c r="AP47" s="1"/>
      <c r="AQ47" s="3"/>
      <c r="AR47" s="1"/>
      <c r="AS47" s="32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3"/>
      <c r="BI47" s="13"/>
      <c r="BJ47" s="13"/>
    </row>
    <row r="48" spans="1:64" s="2" customFormat="1" x14ac:dyDescent="0.2">
      <c r="A48" s="1"/>
      <c r="C48" s="13"/>
      <c r="D48" s="13"/>
      <c r="E48" s="13"/>
      <c r="F48" s="1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28"/>
      <c r="T48" s="1"/>
      <c r="U48" s="1"/>
      <c r="V48" s="1"/>
      <c r="W48" s="1"/>
      <c r="X48" s="1"/>
      <c r="Y48" s="1"/>
      <c r="Z48" s="3"/>
      <c r="AA48" s="1"/>
      <c r="AB48" s="1"/>
      <c r="AC48" s="1"/>
      <c r="AD48" s="3"/>
      <c r="AE48" s="1"/>
      <c r="AF48" s="328"/>
      <c r="AG48" s="1"/>
      <c r="AH48" s="1"/>
      <c r="AI48" s="3"/>
      <c r="AJ48" s="1"/>
      <c r="AK48" s="1"/>
      <c r="AL48" s="1"/>
      <c r="AM48" s="3"/>
      <c r="AN48" s="1"/>
      <c r="AO48" s="1"/>
      <c r="AP48" s="1"/>
      <c r="AQ48" s="3"/>
      <c r="AR48" s="1"/>
      <c r="AS48" s="32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3"/>
      <c r="BI48" s="13"/>
      <c r="BJ48" s="13"/>
    </row>
    <row r="49" spans="1:62" s="2" customFormat="1" x14ac:dyDescent="0.2">
      <c r="A49" s="1"/>
      <c r="C49" s="13"/>
      <c r="D49" s="13"/>
      <c r="E49" s="13"/>
      <c r="F49" s="1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328"/>
      <c r="T49" s="1"/>
      <c r="U49" s="1"/>
      <c r="V49" s="1"/>
      <c r="W49" s="1"/>
      <c r="X49" s="1"/>
      <c r="Y49" s="1"/>
      <c r="Z49" s="3"/>
      <c r="AA49" s="1"/>
      <c r="AB49" s="1"/>
      <c r="AC49" s="1"/>
      <c r="AD49" s="3"/>
      <c r="AE49" s="1"/>
      <c r="AF49" s="328"/>
      <c r="AG49" s="1"/>
      <c r="AH49" s="1"/>
      <c r="AI49" s="3"/>
      <c r="AJ49" s="1"/>
      <c r="AK49" s="1"/>
      <c r="AL49" s="1"/>
      <c r="AM49" s="3"/>
      <c r="AN49" s="1"/>
      <c r="AO49" s="1"/>
      <c r="AP49" s="1"/>
      <c r="AQ49" s="3"/>
      <c r="AR49" s="1"/>
      <c r="AS49" s="32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3"/>
      <c r="BI49" s="13"/>
      <c r="BJ49" s="13"/>
    </row>
    <row r="50" spans="1:62" s="2" customFormat="1" x14ac:dyDescent="0.2">
      <c r="A50" s="1"/>
      <c r="C50" s="13"/>
      <c r="D50" s="13"/>
      <c r="E50" s="13"/>
      <c r="F50" s="1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328"/>
      <c r="T50" s="1"/>
      <c r="U50" s="1"/>
      <c r="V50" s="1"/>
      <c r="W50" s="1"/>
      <c r="X50" s="1"/>
      <c r="Y50" s="1"/>
      <c r="Z50" s="3"/>
      <c r="AA50" s="1"/>
      <c r="AB50" s="1"/>
      <c r="AC50" s="1"/>
      <c r="AD50" s="3"/>
      <c r="AE50" s="1"/>
      <c r="AF50" s="328"/>
      <c r="AG50" s="1"/>
      <c r="AH50" s="1"/>
      <c r="AI50" s="3"/>
      <c r="AJ50" s="1"/>
      <c r="AK50" s="1"/>
      <c r="AL50" s="1"/>
      <c r="AM50" s="3"/>
      <c r="AN50" s="1"/>
      <c r="AO50" s="1"/>
      <c r="AP50" s="1"/>
      <c r="AQ50" s="3"/>
      <c r="AR50" s="1"/>
      <c r="AS50" s="32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3"/>
      <c r="BJ50" s="13"/>
    </row>
    <row r="51" spans="1:62" s="2" customFormat="1" x14ac:dyDescent="0.2">
      <c r="A51" s="1"/>
      <c r="C51" s="13"/>
      <c r="D51" s="13"/>
      <c r="E51" s="13"/>
      <c r="F51" s="1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328"/>
      <c r="T51" s="1"/>
      <c r="U51" s="1"/>
      <c r="V51" s="1"/>
      <c r="W51" s="1"/>
      <c r="X51" s="1"/>
      <c r="Y51" s="1"/>
      <c r="Z51" s="3"/>
      <c r="AA51" s="1"/>
      <c r="AB51" s="1"/>
      <c r="AC51" s="1"/>
      <c r="AD51" s="3"/>
      <c r="AE51" s="1"/>
      <c r="AF51" s="328"/>
      <c r="AG51" s="1"/>
      <c r="AH51" s="1"/>
      <c r="AI51" s="3"/>
      <c r="AJ51" s="1"/>
      <c r="AK51" s="1"/>
      <c r="AL51" s="1"/>
      <c r="AM51" s="3"/>
      <c r="AN51" s="1"/>
      <c r="AO51" s="1"/>
      <c r="AP51" s="1"/>
      <c r="AQ51" s="3"/>
      <c r="AR51" s="1"/>
      <c r="AS51" s="32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3"/>
      <c r="BI51" s="13"/>
      <c r="BJ51" s="13"/>
    </row>
    <row r="52" spans="1:62" s="2" customFormat="1" x14ac:dyDescent="0.2">
      <c r="A52" s="1"/>
      <c r="C52" s="13"/>
      <c r="D52" s="13"/>
      <c r="E52" s="13"/>
      <c r="F52" s="1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28"/>
      <c r="T52" s="1"/>
      <c r="U52" s="1"/>
      <c r="V52" s="1"/>
      <c r="W52" s="1"/>
      <c r="X52" s="1"/>
      <c r="Y52" s="1"/>
      <c r="Z52" s="3"/>
      <c r="AA52" s="1"/>
      <c r="AB52" s="1"/>
      <c r="AC52" s="1"/>
      <c r="AD52" s="3"/>
      <c r="AE52" s="1"/>
      <c r="AF52" s="328"/>
      <c r="AG52" s="1"/>
      <c r="AH52" s="1"/>
      <c r="AI52" s="3"/>
      <c r="AJ52" s="1"/>
      <c r="AK52" s="1"/>
      <c r="AL52" s="1"/>
      <c r="AM52" s="3"/>
      <c r="AN52" s="1"/>
      <c r="AO52" s="1"/>
      <c r="AP52" s="1"/>
      <c r="AQ52" s="3"/>
      <c r="AR52" s="1"/>
      <c r="AS52" s="328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3"/>
      <c r="BI52" s="13"/>
      <c r="BJ52" s="13"/>
    </row>
    <row r="53" spans="1:62" s="2" customFormat="1" x14ac:dyDescent="0.2">
      <c r="A53" s="1"/>
      <c r="C53" s="13"/>
      <c r="D53" s="13"/>
      <c r="E53" s="13"/>
      <c r="F53" s="1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28"/>
      <c r="T53" s="1"/>
      <c r="U53" s="1"/>
      <c r="V53" s="1"/>
      <c r="W53" s="1"/>
      <c r="X53" s="1"/>
      <c r="Y53" s="1"/>
      <c r="Z53" s="3"/>
      <c r="AA53" s="1"/>
      <c r="AB53" s="1"/>
      <c r="AC53" s="1"/>
      <c r="AD53" s="3"/>
      <c r="AE53" s="1"/>
      <c r="AF53" s="328"/>
      <c r="AG53" s="1"/>
      <c r="AH53" s="1"/>
      <c r="AI53" s="3"/>
      <c r="AJ53" s="1"/>
      <c r="AK53" s="1"/>
      <c r="AL53" s="1"/>
      <c r="AM53" s="3"/>
      <c r="AN53" s="1"/>
      <c r="AO53" s="1"/>
      <c r="AP53" s="1"/>
      <c r="AQ53" s="3"/>
      <c r="AR53" s="1"/>
      <c r="AS53" s="328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3"/>
      <c r="BI53" s="13"/>
      <c r="BJ53" s="13"/>
    </row>
    <row r="54" spans="1:62" s="2" customFormat="1" x14ac:dyDescent="0.2">
      <c r="A54" s="1"/>
      <c r="C54" s="13"/>
      <c r="D54" s="13"/>
      <c r="E54" s="13"/>
      <c r="F54" s="1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28"/>
      <c r="T54" s="1"/>
      <c r="U54" s="1"/>
      <c r="V54" s="1"/>
      <c r="W54" s="1"/>
      <c r="X54" s="1"/>
      <c r="Y54" s="1"/>
      <c r="Z54" s="3"/>
      <c r="AA54" s="1"/>
      <c r="AB54" s="1"/>
      <c r="AC54" s="1"/>
      <c r="AD54" s="3"/>
      <c r="AE54" s="1"/>
      <c r="AF54" s="328"/>
      <c r="AG54" s="1"/>
      <c r="AH54" s="1"/>
      <c r="AI54" s="3"/>
      <c r="AJ54" s="1"/>
      <c r="AK54" s="1"/>
      <c r="AL54" s="1"/>
      <c r="AM54" s="3"/>
      <c r="AN54" s="1"/>
      <c r="AO54" s="1"/>
      <c r="AP54" s="1"/>
      <c r="AQ54" s="3"/>
      <c r="AR54" s="1"/>
      <c r="AS54" s="328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3"/>
      <c r="BI54" s="13"/>
      <c r="BJ54" s="13"/>
    </row>
    <row r="55" spans="1:62" s="2" customFormat="1" x14ac:dyDescent="0.2">
      <c r="A55" s="1"/>
      <c r="C55" s="13"/>
      <c r="D55" s="13"/>
      <c r="E55" s="13"/>
      <c r="F55" s="1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28"/>
      <c r="T55" s="1"/>
      <c r="U55" s="1"/>
      <c r="V55" s="1"/>
      <c r="W55" s="1"/>
      <c r="X55" s="1"/>
      <c r="Y55" s="1"/>
      <c r="Z55" s="3"/>
      <c r="AA55" s="1"/>
      <c r="AB55" s="1"/>
      <c r="AC55" s="1"/>
      <c r="AD55" s="3"/>
      <c r="AE55" s="1"/>
      <c r="AF55" s="328"/>
      <c r="AG55" s="1"/>
      <c r="AH55" s="1"/>
      <c r="AI55" s="3"/>
      <c r="AJ55" s="1"/>
      <c r="AK55" s="1"/>
      <c r="AL55" s="1"/>
      <c r="AM55" s="3"/>
      <c r="AN55" s="1"/>
      <c r="AO55" s="1"/>
      <c r="AP55" s="1"/>
      <c r="AQ55" s="3"/>
      <c r="AR55" s="1"/>
      <c r="AS55" s="328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3"/>
      <c r="BI55" s="13"/>
      <c r="BJ55" s="13"/>
    </row>
    <row r="56" spans="1:62" s="2" customFormat="1" x14ac:dyDescent="0.2">
      <c r="A56" s="1"/>
      <c r="C56" s="13"/>
      <c r="D56" s="13"/>
      <c r="E56" s="13"/>
      <c r="F56" s="1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28"/>
      <c r="T56" s="1"/>
      <c r="U56" s="1"/>
      <c r="V56" s="1"/>
      <c r="W56" s="1"/>
      <c r="X56" s="1"/>
      <c r="Y56" s="1"/>
      <c r="Z56" s="3"/>
      <c r="AA56" s="1"/>
      <c r="AB56" s="1"/>
      <c r="AC56" s="1"/>
      <c r="AD56" s="3"/>
      <c r="AE56" s="1"/>
      <c r="AF56" s="328"/>
      <c r="AG56" s="1"/>
      <c r="AH56" s="1"/>
      <c r="AI56" s="3"/>
      <c r="AJ56" s="1"/>
      <c r="AK56" s="1"/>
      <c r="AL56" s="1"/>
      <c r="AM56" s="3"/>
      <c r="AN56" s="1"/>
      <c r="AO56" s="1"/>
      <c r="AP56" s="1"/>
      <c r="AQ56" s="3"/>
      <c r="AR56" s="1"/>
      <c r="AS56" s="328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3"/>
      <c r="BI56" s="13"/>
      <c r="BJ56" s="13"/>
    </row>
    <row r="57" spans="1:62" s="2" customFormat="1" x14ac:dyDescent="0.2">
      <c r="A57" s="1"/>
      <c r="C57" s="13"/>
      <c r="D57" s="13"/>
      <c r="E57" s="13"/>
      <c r="F57" s="1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328"/>
      <c r="T57" s="1"/>
      <c r="U57" s="1"/>
      <c r="V57" s="1"/>
      <c r="W57" s="1"/>
      <c r="X57" s="1"/>
      <c r="Y57" s="1"/>
      <c r="Z57" s="3"/>
      <c r="AA57" s="1"/>
      <c r="AB57" s="1"/>
      <c r="AC57" s="1"/>
      <c r="AD57" s="3"/>
      <c r="AE57" s="1"/>
      <c r="AF57" s="328"/>
      <c r="AG57" s="1"/>
      <c r="AH57" s="1"/>
      <c r="AI57" s="3"/>
      <c r="AJ57" s="1"/>
      <c r="AK57" s="1"/>
      <c r="AL57" s="1"/>
      <c r="AM57" s="3"/>
      <c r="AN57" s="1"/>
      <c r="AO57" s="1"/>
      <c r="AP57" s="1"/>
      <c r="AQ57" s="3"/>
      <c r="AR57" s="1"/>
      <c r="AS57" s="328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3"/>
      <c r="BI57" s="13"/>
      <c r="BJ57" s="13"/>
    </row>
    <row r="58" spans="1:62" s="2" customFormat="1" x14ac:dyDescent="0.2">
      <c r="A58" s="1"/>
      <c r="C58" s="13"/>
      <c r="D58" s="13"/>
      <c r="E58" s="13"/>
      <c r="F58" s="1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328"/>
      <c r="T58" s="1"/>
      <c r="U58" s="1"/>
      <c r="V58" s="1"/>
      <c r="W58" s="1"/>
      <c r="X58" s="1"/>
      <c r="Y58" s="1"/>
      <c r="Z58" s="3"/>
      <c r="AA58" s="1"/>
      <c r="AB58" s="1"/>
      <c r="AC58" s="1"/>
      <c r="AD58" s="3"/>
      <c r="AE58" s="1"/>
      <c r="AF58" s="328"/>
      <c r="AG58" s="1"/>
      <c r="AH58" s="1"/>
      <c r="AI58" s="3"/>
      <c r="AJ58" s="1"/>
      <c r="AK58" s="1"/>
      <c r="AL58" s="1"/>
      <c r="AM58" s="3"/>
      <c r="AN58" s="1"/>
      <c r="AO58" s="1"/>
      <c r="AP58" s="1"/>
      <c r="AQ58" s="3"/>
      <c r="AR58" s="1"/>
      <c r="AS58" s="328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3"/>
      <c r="BI58" s="13"/>
      <c r="BJ58" s="13"/>
    </row>
  </sheetData>
  <mergeCells count="110">
    <mergeCell ref="O10:R10"/>
    <mergeCell ref="T10:W10"/>
    <mergeCell ref="X10:AA10"/>
    <mergeCell ref="BB10:BE10"/>
    <mergeCell ref="BF10:BG10"/>
    <mergeCell ref="BH10:BJ10"/>
    <mergeCell ref="AK10:AN10"/>
    <mergeCell ref="AO10:AR10"/>
    <mergeCell ref="AT10:AW10"/>
    <mergeCell ref="AX10:BA10"/>
    <mergeCell ref="S10:S12"/>
    <mergeCell ref="AR11:AR12"/>
    <mergeCell ref="AT11:AT12"/>
    <mergeCell ref="AU11:AU12"/>
    <mergeCell ref="AW11:AW12"/>
    <mergeCell ref="AG11:AG12"/>
    <mergeCell ref="AH11:AH12"/>
    <mergeCell ref="AJ11:AJ12"/>
    <mergeCell ref="AK11:AK12"/>
    <mergeCell ref="AL11:AL12"/>
    <mergeCell ref="AN11:AN12"/>
    <mergeCell ref="AF10:AF12"/>
    <mergeCell ref="AS10:AS12"/>
    <mergeCell ref="A11:A12"/>
    <mergeCell ref="G11:G12"/>
    <mergeCell ref="H11:H12"/>
    <mergeCell ref="J11:J12"/>
    <mergeCell ref="K11:K12"/>
    <mergeCell ref="L11:L12"/>
    <mergeCell ref="N11:N12"/>
    <mergeCell ref="AB10:AE10"/>
    <mergeCell ref="AG10:AJ10"/>
    <mergeCell ref="X11:X12"/>
    <mergeCell ref="Y11:Y12"/>
    <mergeCell ref="AA11:AA12"/>
    <mergeCell ref="AB11:AB12"/>
    <mergeCell ref="AC11:AC12"/>
    <mergeCell ref="AE11:AE12"/>
    <mergeCell ref="O11:O12"/>
    <mergeCell ref="P11:P12"/>
    <mergeCell ref="R11:R12"/>
    <mergeCell ref="T11:T12"/>
    <mergeCell ref="U11:U12"/>
    <mergeCell ref="W11:W12"/>
    <mergeCell ref="B10:F10"/>
    <mergeCell ref="G10:J10"/>
    <mergeCell ref="K10:N10"/>
    <mergeCell ref="BL11:BL12"/>
    <mergeCell ref="G35:J35"/>
    <mergeCell ref="K35:N35"/>
    <mergeCell ref="O35:R35"/>
    <mergeCell ref="T35:W35"/>
    <mergeCell ref="X35:AA35"/>
    <mergeCell ref="AB35:AE35"/>
    <mergeCell ref="AG35:AJ35"/>
    <mergeCell ref="AK35:AN35"/>
    <mergeCell ref="AO35:AR35"/>
    <mergeCell ref="BF11:BF12"/>
    <mergeCell ref="BG11:BG12"/>
    <mergeCell ref="BH11:BH12"/>
    <mergeCell ref="BI11:BI12"/>
    <mergeCell ref="BJ11:BJ12"/>
    <mergeCell ref="BK11:BK12"/>
    <mergeCell ref="AX11:AX12"/>
    <mergeCell ref="AY11:AY12"/>
    <mergeCell ref="BA11:BA12"/>
    <mergeCell ref="BB11:BB12"/>
    <mergeCell ref="BC11:BC12"/>
    <mergeCell ref="BE11:BE12"/>
    <mergeCell ref="AO11:AO12"/>
    <mergeCell ref="AP11:AP12"/>
    <mergeCell ref="AT35:AW35"/>
    <mergeCell ref="AX35:BA35"/>
    <mergeCell ref="BB35:BE35"/>
    <mergeCell ref="G36:J36"/>
    <mergeCell ref="K36:N36"/>
    <mergeCell ref="O36:R36"/>
    <mergeCell ref="T36:W36"/>
    <mergeCell ref="X36:AA36"/>
    <mergeCell ref="AB36:AE36"/>
    <mergeCell ref="AG36:AJ36"/>
    <mergeCell ref="AK36:AN36"/>
    <mergeCell ref="AO36:AR36"/>
    <mergeCell ref="AT36:AW36"/>
    <mergeCell ref="AX36:BA36"/>
    <mergeCell ref="BB36:BE36"/>
    <mergeCell ref="G37:J37"/>
    <mergeCell ref="K37:N37"/>
    <mergeCell ref="O37:R37"/>
    <mergeCell ref="T37:W37"/>
    <mergeCell ref="X37:AA37"/>
    <mergeCell ref="AT38:AW38"/>
    <mergeCell ref="AX38:BA38"/>
    <mergeCell ref="BB38:BE38"/>
    <mergeCell ref="BB37:BE37"/>
    <mergeCell ref="G38:J38"/>
    <mergeCell ref="K38:N38"/>
    <mergeCell ref="O38:R38"/>
    <mergeCell ref="T38:W38"/>
    <mergeCell ref="X38:AA38"/>
    <mergeCell ref="AB38:AE38"/>
    <mergeCell ref="AG38:AJ38"/>
    <mergeCell ref="AK38:AN38"/>
    <mergeCell ref="AO38:AR38"/>
    <mergeCell ref="AB37:AE37"/>
    <mergeCell ref="AG37:AJ37"/>
    <mergeCell ref="AK37:AN37"/>
    <mergeCell ref="AO37:AR37"/>
    <mergeCell ref="AT37:AW37"/>
    <mergeCell ref="AX37:BA37"/>
  </mergeCells>
  <pageMargins left="0.7" right="0.7" top="0.75" bottom="0.75" header="0.3" footer="0.3"/>
  <pageSetup scale="44" orientation="landscape" r:id="rId1"/>
  <headerFooter>
    <oddFooter>&amp;LPublish Date: 6/6/2024&amp;CFlorida PALM FY 2023 - 2024 Spend Plan Summary FYTD&amp;R&amp;{Page}  of &amp;[Pages}</oddFooter>
  </headerFooter>
  <colBreaks count="4" manualBreakCount="4">
    <brk id="6" max="39" man="1"/>
    <brk id="19" max="1048575" man="1"/>
    <brk id="32" max="1048575" man="1"/>
    <brk id="4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3979-90AB-44F0-BBB0-B25F6C541B1D}">
  <dimension ref="A2:AU50"/>
  <sheetViews>
    <sheetView zoomScaleNormal="100" zoomScaleSheetLayoutView="100" workbookViewId="0">
      <selection activeCell="A20" sqref="A20"/>
    </sheetView>
  </sheetViews>
  <sheetFormatPr defaultColWidth="9.140625" defaultRowHeight="14.25" x14ac:dyDescent="0.2"/>
  <cols>
    <col min="1" max="1" width="13.28515625" style="3" bestFit="1" customWidth="1"/>
    <col min="2" max="2" width="60.7109375" style="1" customWidth="1"/>
    <col min="3" max="3" width="18.140625" style="2" hidden="1" customWidth="1"/>
    <col min="4" max="4" width="16.85546875" style="1" bestFit="1" customWidth="1"/>
    <col min="5" max="5" width="16.7109375" style="1" customWidth="1"/>
    <col min="6" max="6" width="16.7109375" style="1" hidden="1" customWidth="1"/>
    <col min="7" max="8" width="16.7109375" style="1" customWidth="1"/>
    <col min="9" max="9" width="16.7109375" style="1" hidden="1" customWidth="1"/>
    <col min="10" max="11" width="16.7109375" style="1" customWidth="1"/>
    <col min="12" max="12" width="16.7109375" style="1" hidden="1" customWidth="1"/>
    <col min="13" max="13" width="16.7109375" style="328" customWidth="1"/>
    <col min="14" max="15" width="16.7109375" style="1" customWidth="1"/>
    <col min="16" max="16" width="16.7109375" style="1" hidden="1" customWidth="1"/>
    <col min="17" max="18" width="16.7109375" style="1" customWidth="1"/>
    <col min="19" max="19" width="16.7109375" style="1" hidden="1" customWidth="1"/>
    <col min="20" max="21" width="16.7109375" style="1" customWidth="1"/>
    <col min="22" max="22" width="16.7109375" style="1" hidden="1" customWidth="1"/>
    <col min="23" max="23" width="16.7109375" style="328" customWidth="1"/>
    <col min="24" max="25" width="16.7109375" style="1" customWidth="1"/>
    <col min="26" max="26" width="16.7109375" style="1" hidden="1" customWidth="1"/>
    <col min="27" max="28" width="16.7109375" style="1" customWidth="1"/>
    <col min="29" max="29" width="16.7109375" style="1" hidden="1" customWidth="1"/>
    <col min="30" max="31" width="16.7109375" style="1" customWidth="1"/>
    <col min="32" max="32" width="16.7109375" style="1" hidden="1" customWidth="1"/>
    <col min="33" max="33" width="16.7109375" style="328" customWidth="1"/>
    <col min="34" max="35" width="16.7109375" style="1" customWidth="1"/>
    <col min="36" max="36" width="16.7109375" style="1" hidden="1" customWidth="1"/>
    <col min="37" max="38" width="16.7109375" style="1" customWidth="1"/>
    <col min="39" max="39" width="16.7109375" style="1" hidden="1" customWidth="1"/>
    <col min="40" max="41" width="16.7109375" style="1" customWidth="1"/>
    <col min="42" max="44" width="16.7109375" style="1" hidden="1" customWidth="1"/>
    <col min="45" max="45" width="16.85546875" style="1" hidden="1" customWidth="1"/>
    <col min="46" max="46" width="16.85546875" style="1" bestFit="1" customWidth="1"/>
    <col min="47" max="16384" width="9.140625" style="1"/>
  </cols>
  <sheetData>
    <row r="2" spans="1:46" ht="15" thickBot="1" x14ac:dyDescent="0.25"/>
    <row r="3" spans="1:46" ht="15" customHeight="1" thickTop="1" x14ac:dyDescent="0.2">
      <c r="D3" s="442" t="s">
        <v>142</v>
      </c>
      <c r="E3" s="443"/>
      <c r="F3" s="444"/>
      <c r="G3" s="442" t="s">
        <v>143</v>
      </c>
      <c r="H3" s="443"/>
      <c r="I3" s="444"/>
      <c r="J3" s="442" t="s">
        <v>144</v>
      </c>
      <c r="K3" s="443"/>
      <c r="L3" s="444"/>
      <c r="M3" s="490"/>
      <c r="N3" s="442" t="s">
        <v>145</v>
      </c>
      <c r="O3" s="443"/>
      <c r="P3" s="444"/>
      <c r="Q3" s="442" t="s">
        <v>146</v>
      </c>
      <c r="R3" s="443"/>
      <c r="S3" s="444"/>
      <c r="T3" s="442" t="s">
        <v>147</v>
      </c>
      <c r="U3" s="443"/>
      <c r="V3" s="444"/>
      <c r="W3" s="490"/>
      <c r="X3" s="442" t="s">
        <v>148</v>
      </c>
      <c r="Y3" s="443"/>
      <c r="Z3" s="444"/>
      <c r="AA3" s="442" t="s">
        <v>149</v>
      </c>
      <c r="AB3" s="443"/>
      <c r="AC3" s="444"/>
      <c r="AD3" s="442" t="s">
        <v>150</v>
      </c>
      <c r="AE3" s="443"/>
      <c r="AF3" s="444"/>
      <c r="AG3" s="490"/>
      <c r="AH3" s="442" t="s">
        <v>151</v>
      </c>
      <c r="AI3" s="443"/>
      <c r="AJ3" s="444"/>
      <c r="AK3" s="442" t="s">
        <v>152</v>
      </c>
      <c r="AL3" s="443"/>
      <c r="AM3" s="444"/>
      <c r="AN3" s="442" t="s">
        <v>153</v>
      </c>
      <c r="AO3" s="443"/>
      <c r="AP3" s="444"/>
      <c r="AQ3" s="471" t="s">
        <v>96</v>
      </c>
      <c r="AR3" s="440"/>
    </row>
    <row r="4" spans="1:46" ht="15.75" customHeight="1" thickBot="1" x14ac:dyDescent="0.25">
      <c r="D4" s="445"/>
      <c r="E4" s="445"/>
      <c r="F4" s="446"/>
      <c r="G4" s="445"/>
      <c r="H4" s="445"/>
      <c r="I4" s="446"/>
      <c r="J4" s="445"/>
      <c r="K4" s="445"/>
      <c r="L4" s="446"/>
      <c r="M4" s="491"/>
      <c r="N4" s="445"/>
      <c r="O4" s="445"/>
      <c r="P4" s="446"/>
      <c r="Q4" s="445"/>
      <c r="R4" s="445"/>
      <c r="S4" s="446"/>
      <c r="T4" s="445"/>
      <c r="U4" s="445"/>
      <c r="V4" s="446"/>
      <c r="W4" s="491"/>
      <c r="X4" s="445"/>
      <c r="Y4" s="445"/>
      <c r="Z4" s="446"/>
      <c r="AA4" s="445"/>
      <c r="AB4" s="445"/>
      <c r="AC4" s="446"/>
      <c r="AD4" s="445"/>
      <c r="AE4" s="445"/>
      <c r="AF4" s="446"/>
      <c r="AG4" s="491"/>
      <c r="AH4" s="445"/>
      <c r="AI4" s="445"/>
      <c r="AJ4" s="446"/>
      <c r="AK4" s="445"/>
      <c r="AL4" s="445"/>
      <c r="AM4" s="446"/>
      <c r="AN4" s="445"/>
      <c r="AO4" s="445"/>
      <c r="AP4" s="446"/>
      <c r="AQ4" s="472"/>
      <c r="AR4" s="441"/>
    </row>
    <row r="5" spans="1:46" ht="15" customHeight="1" thickBot="1" x14ac:dyDescent="0.25">
      <c r="C5" s="473" t="s">
        <v>32</v>
      </c>
      <c r="D5" s="474" t="s">
        <v>33</v>
      </c>
      <c r="E5" s="475" t="s">
        <v>34</v>
      </c>
      <c r="F5" s="478" t="s">
        <v>35</v>
      </c>
      <c r="G5" s="481" t="s">
        <v>36</v>
      </c>
      <c r="H5" s="454" t="s">
        <v>37</v>
      </c>
      <c r="I5" s="457" t="s">
        <v>38</v>
      </c>
      <c r="J5" s="460" t="s">
        <v>39</v>
      </c>
      <c r="K5" s="454" t="s">
        <v>40</v>
      </c>
      <c r="L5" s="457" t="s">
        <v>41</v>
      </c>
      <c r="M5" s="487" t="s">
        <v>202</v>
      </c>
      <c r="N5" s="460" t="s">
        <v>42</v>
      </c>
      <c r="O5" s="454" t="s">
        <v>43</v>
      </c>
      <c r="P5" s="457" t="s">
        <v>44</v>
      </c>
      <c r="Q5" s="484" t="s">
        <v>45</v>
      </c>
      <c r="R5" s="468" t="s">
        <v>46</v>
      </c>
      <c r="S5" s="457" t="s">
        <v>47</v>
      </c>
      <c r="T5" s="460" t="s">
        <v>48</v>
      </c>
      <c r="U5" s="454" t="s">
        <v>49</v>
      </c>
      <c r="V5" s="457" t="s">
        <v>50</v>
      </c>
      <c r="W5" s="487" t="s">
        <v>213</v>
      </c>
      <c r="X5" s="460" t="s">
        <v>51</v>
      </c>
      <c r="Y5" s="454" t="s">
        <v>52</v>
      </c>
      <c r="Z5" s="457" t="s">
        <v>53</v>
      </c>
      <c r="AA5" s="460" t="s">
        <v>54</v>
      </c>
      <c r="AB5" s="454" t="s">
        <v>55</v>
      </c>
      <c r="AC5" s="457" t="s">
        <v>56</v>
      </c>
      <c r="AD5" s="460" t="s">
        <v>57</v>
      </c>
      <c r="AE5" s="454" t="s">
        <v>58</v>
      </c>
      <c r="AF5" s="457" t="s">
        <v>59</v>
      </c>
      <c r="AG5" s="487" t="s">
        <v>212</v>
      </c>
      <c r="AH5" s="460" t="s">
        <v>60</v>
      </c>
      <c r="AI5" s="454" t="s">
        <v>61</v>
      </c>
      <c r="AJ5" s="457" t="s">
        <v>62</v>
      </c>
      <c r="AK5" s="460" t="s">
        <v>63</v>
      </c>
      <c r="AL5" s="454" t="s">
        <v>64</v>
      </c>
      <c r="AM5" s="457" t="s">
        <v>65</v>
      </c>
      <c r="AN5" s="460" t="s">
        <v>66</v>
      </c>
      <c r="AO5" s="454" t="s">
        <v>67</v>
      </c>
      <c r="AP5" s="457" t="s">
        <v>68</v>
      </c>
      <c r="AQ5" s="465" t="s">
        <v>97</v>
      </c>
      <c r="AR5" s="451" t="s">
        <v>98</v>
      </c>
      <c r="AS5" s="463" t="s">
        <v>160</v>
      </c>
      <c r="AT5" s="464" t="s">
        <v>69</v>
      </c>
    </row>
    <row r="6" spans="1:46" ht="15.75" customHeight="1" thickBot="1" x14ac:dyDescent="0.3">
      <c r="A6" s="447" t="s">
        <v>0</v>
      </c>
      <c r="B6" s="447"/>
      <c r="C6" s="473"/>
      <c r="D6" s="461"/>
      <c r="E6" s="476"/>
      <c r="F6" s="479"/>
      <c r="G6" s="482"/>
      <c r="H6" s="455"/>
      <c r="I6" s="458"/>
      <c r="J6" s="461"/>
      <c r="K6" s="455"/>
      <c r="L6" s="458"/>
      <c r="M6" s="488"/>
      <c r="N6" s="461"/>
      <c r="O6" s="455"/>
      <c r="P6" s="458"/>
      <c r="Q6" s="485"/>
      <c r="R6" s="469"/>
      <c r="S6" s="458"/>
      <c r="T6" s="461"/>
      <c r="U6" s="455"/>
      <c r="V6" s="458"/>
      <c r="W6" s="488"/>
      <c r="X6" s="461"/>
      <c r="Y6" s="455"/>
      <c r="Z6" s="458"/>
      <c r="AA6" s="461"/>
      <c r="AB6" s="455"/>
      <c r="AC6" s="458"/>
      <c r="AD6" s="461"/>
      <c r="AE6" s="455"/>
      <c r="AF6" s="458"/>
      <c r="AG6" s="488"/>
      <c r="AH6" s="461"/>
      <c r="AI6" s="455"/>
      <c r="AJ6" s="458"/>
      <c r="AK6" s="461"/>
      <c r="AL6" s="455"/>
      <c r="AM6" s="458"/>
      <c r="AN6" s="461"/>
      <c r="AO6" s="455"/>
      <c r="AP6" s="458"/>
      <c r="AQ6" s="466"/>
      <c r="AR6" s="452"/>
      <c r="AS6" s="464"/>
      <c r="AT6" s="464"/>
    </row>
    <row r="7" spans="1:46" ht="16.5" thickBot="1" x14ac:dyDescent="0.3">
      <c r="A7" s="448" t="s">
        <v>155</v>
      </c>
      <c r="B7" s="448"/>
      <c r="C7" s="473"/>
      <c r="D7" s="461"/>
      <c r="E7" s="476"/>
      <c r="F7" s="479"/>
      <c r="G7" s="482"/>
      <c r="H7" s="455"/>
      <c r="I7" s="458"/>
      <c r="J7" s="461"/>
      <c r="K7" s="455"/>
      <c r="L7" s="458"/>
      <c r="M7" s="488"/>
      <c r="N7" s="461"/>
      <c r="O7" s="455"/>
      <c r="P7" s="458"/>
      <c r="Q7" s="485"/>
      <c r="R7" s="469"/>
      <c r="S7" s="458"/>
      <c r="T7" s="461"/>
      <c r="U7" s="455"/>
      <c r="V7" s="458"/>
      <c r="W7" s="488"/>
      <c r="X7" s="461"/>
      <c r="Y7" s="455"/>
      <c r="Z7" s="458"/>
      <c r="AA7" s="461"/>
      <c r="AB7" s="455"/>
      <c r="AC7" s="458"/>
      <c r="AD7" s="461"/>
      <c r="AE7" s="455"/>
      <c r="AF7" s="458"/>
      <c r="AG7" s="488"/>
      <c r="AH7" s="461"/>
      <c r="AI7" s="455"/>
      <c r="AJ7" s="458"/>
      <c r="AK7" s="461"/>
      <c r="AL7" s="455"/>
      <c r="AM7" s="458"/>
      <c r="AN7" s="461"/>
      <c r="AO7" s="455"/>
      <c r="AP7" s="458"/>
      <c r="AQ7" s="466"/>
      <c r="AR7" s="452"/>
      <c r="AS7" s="464"/>
      <c r="AT7" s="464"/>
    </row>
    <row r="8" spans="1:46" ht="15.75" customHeight="1" thickBot="1" x14ac:dyDescent="0.25">
      <c r="C8" s="473"/>
      <c r="D8" s="461"/>
      <c r="E8" s="476"/>
      <c r="F8" s="479"/>
      <c r="G8" s="482"/>
      <c r="H8" s="455"/>
      <c r="I8" s="458"/>
      <c r="J8" s="461"/>
      <c r="K8" s="455"/>
      <c r="L8" s="458"/>
      <c r="M8" s="488"/>
      <c r="N8" s="461"/>
      <c r="O8" s="455"/>
      <c r="P8" s="458"/>
      <c r="Q8" s="485"/>
      <c r="R8" s="469"/>
      <c r="S8" s="458"/>
      <c r="T8" s="461"/>
      <c r="U8" s="455"/>
      <c r="V8" s="458"/>
      <c r="W8" s="488"/>
      <c r="X8" s="461"/>
      <c r="Y8" s="455"/>
      <c r="Z8" s="458"/>
      <c r="AA8" s="461"/>
      <c r="AB8" s="455"/>
      <c r="AC8" s="458"/>
      <c r="AD8" s="461"/>
      <c r="AE8" s="455"/>
      <c r="AF8" s="458"/>
      <c r="AG8" s="488"/>
      <c r="AH8" s="461"/>
      <c r="AI8" s="455"/>
      <c r="AJ8" s="458"/>
      <c r="AK8" s="461"/>
      <c r="AL8" s="455"/>
      <c r="AM8" s="458"/>
      <c r="AN8" s="461"/>
      <c r="AO8" s="455"/>
      <c r="AP8" s="458"/>
      <c r="AQ8" s="466"/>
      <c r="AR8" s="452"/>
      <c r="AS8" s="464"/>
      <c r="AT8" s="464"/>
    </row>
    <row r="9" spans="1:46" ht="27" customHeight="1" thickBot="1" x14ac:dyDescent="0.25">
      <c r="A9" s="262" t="s">
        <v>70</v>
      </c>
      <c r="B9" s="262" t="s">
        <v>71</v>
      </c>
      <c r="C9" s="473"/>
      <c r="D9" s="462"/>
      <c r="E9" s="477"/>
      <c r="F9" s="480"/>
      <c r="G9" s="483"/>
      <c r="H9" s="456"/>
      <c r="I9" s="459"/>
      <c r="J9" s="462"/>
      <c r="K9" s="456"/>
      <c r="L9" s="459"/>
      <c r="M9" s="489"/>
      <c r="N9" s="462"/>
      <c r="O9" s="456"/>
      <c r="P9" s="459"/>
      <c r="Q9" s="486"/>
      <c r="R9" s="470"/>
      <c r="S9" s="459"/>
      <c r="T9" s="462"/>
      <c r="U9" s="456"/>
      <c r="V9" s="459"/>
      <c r="W9" s="489"/>
      <c r="X9" s="462"/>
      <c r="Y9" s="456"/>
      <c r="Z9" s="459"/>
      <c r="AA9" s="462"/>
      <c r="AB9" s="456"/>
      <c r="AC9" s="459"/>
      <c r="AD9" s="462"/>
      <c r="AE9" s="456"/>
      <c r="AF9" s="459"/>
      <c r="AG9" s="489"/>
      <c r="AH9" s="462"/>
      <c r="AI9" s="456"/>
      <c r="AJ9" s="459"/>
      <c r="AK9" s="462"/>
      <c r="AL9" s="456"/>
      <c r="AM9" s="459"/>
      <c r="AN9" s="462"/>
      <c r="AO9" s="456"/>
      <c r="AP9" s="459"/>
      <c r="AQ9" s="467"/>
      <c r="AR9" s="453"/>
      <c r="AS9" s="464"/>
      <c r="AT9" s="464"/>
    </row>
    <row r="10" spans="1:46" ht="15" x14ac:dyDescent="0.25">
      <c r="A10" s="268"/>
      <c r="B10" s="269" t="s">
        <v>99</v>
      </c>
      <c r="C10" s="266"/>
      <c r="D10" s="267"/>
      <c r="E10" s="270"/>
      <c r="F10" s="271"/>
      <c r="G10" s="267"/>
      <c r="H10" s="270"/>
      <c r="I10" s="271"/>
      <c r="J10" s="267"/>
      <c r="K10" s="270"/>
      <c r="L10" s="271"/>
      <c r="M10" s="367"/>
      <c r="N10" s="267"/>
      <c r="O10" s="270"/>
      <c r="P10" s="271"/>
      <c r="Q10" s="267"/>
      <c r="R10" s="270"/>
      <c r="S10" s="271"/>
      <c r="T10" s="267"/>
      <c r="U10" s="270"/>
      <c r="V10" s="271"/>
      <c r="W10" s="367"/>
      <c r="X10" s="267"/>
      <c r="Y10" s="270"/>
      <c r="Z10" s="271"/>
      <c r="AA10" s="267"/>
      <c r="AB10" s="270"/>
      <c r="AC10" s="271"/>
      <c r="AD10" s="267"/>
      <c r="AE10" s="270"/>
      <c r="AF10" s="271"/>
      <c r="AG10" s="367"/>
      <c r="AH10" s="267"/>
      <c r="AI10" s="270"/>
      <c r="AJ10" s="271"/>
      <c r="AK10" s="267"/>
      <c r="AL10" s="270"/>
      <c r="AM10" s="271"/>
      <c r="AN10" s="267"/>
      <c r="AO10" s="270"/>
      <c r="AP10" s="271"/>
      <c r="AQ10" s="271"/>
      <c r="AR10" s="271"/>
      <c r="AS10" s="272"/>
      <c r="AT10" s="273"/>
    </row>
    <row r="11" spans="1:46" x14ac:dyDescent="0.2">
      <c r="A11" s="106" t="s">
        <v>187</v>
      </c>
      <c r="B11" s="318" t="s">
        <v>170</v>
      </c>
      <c r="C11" s="260" t="s">
        <v>99</v>
      </c>
      <c r="D11" s="102">
        <v>0</v>
      </c>
      <c r="E11" s="261">
        <v>0</v>
      </c>
      <c r="F11" s="263">
        <v>0</v>
      </c>
      <c r="G11" s="102">
        <v>3415500</v>
      </c>
      <c r="H11" s="261">
        <v>3415500</v>
      </c>
      <c r="I11" s="263">
        <v>0</v>
      </c>
      <c r="J11" s="102">
        <v>0</v>
      </c>
      <c r="K11" s="261">
        <v>0</v>
      </c>
      <c r="L11" s="263">
        <v>3415500</v>
      </c>
      <c r="M11" s="368">
        <f>-D11+E11-G11+H11-J11+K11</f>
        <v>0</v>
      </c>
      <c r="N11" s="102">
        <v>0</v>
      </c>
      <c r="O11" s="261">
        <v>0</v>
      </c>
      <c r="P11" s="263">
        <v>0</v>
      </c>
      <c r="Q11" s="102">
        <v>0</v>
      </c>
      <c r="R11" s="261">
        <v>0</v>
      </c>
      <c r="S11" s="263">
        <v>0</v>
      </c>
      <c r="T11" s="102">
        <v>0</v>
      </c>
      <c r="U11" s="261">
        <v>0</v>
      </c>
      <c r="V11" s="263">
        <v>0</v>
      </c>
      <c r="W11" s="368">
        <f>-N11+O11-Q11+R11-T11+U11</f>
        <v>0</v>
      </c>
      <c r="X11" s="102">
        <v>0</v>
      </c>
      <c r="Y11" s="261">
        <v>0</v>
      </c>
      <c r="Z11" s="263">
        <v>0</v>
      </c>
      <c r="AA11" s="102">
        <v>0</v>
      </c>
      <c r="AB11" s="261">
        <v>0</v>
      </c>
      <c r="AC11" s="263">
        <v>0</v>
      </c>
      <c r="AD11" s="102">
        <v>0</v>
      </c>
      <c r="AE11" s="261">
        <v>0</v>
      </c>
      <c r="AF11" s="263">
        <v>0</v>
      </c>
      <c r="AG11" s="368">
        <f>-X11+Y11-AA11+AB11-AD11+AE11</f>
        <v>0</v>
      </c>
      <c r="AH11" s="102">
        <v>0</v>
      </c>
      <c r="AI11" s="261">
        <v>0</v>
      </c>
      <c r="AJ11" s="263">
        <v>0</v>
      </c>
      <c r="AK11" s="102">
        <v>0</v>
      </c>
      <c r="AL11" s="261">
        <v>0</v>
      </c>
      <c r="AM11" s="263">
        <v>0</v>
      </c>
      <c r="AN11" s="102">
        <v>0</v>
      </c>
      <c r="AO11" s="261">
        <v>0</v>
      </c>
      <c r="AP11" s="263">
        <v>0</v>
      </c>
      <c r="AQ11" s="167">
        <v>0</v>
      </c>
      <c r="AR11" s="168">
        <v>0</v>
      </c>
      <c r="AS11" s="264">
        <f>SUM(D11,G11,J11)</f>
        <v>3415500</v>
      </c>
      <c r="AT11" s="265">
        <f>SUM(D11,G11,J11,N11,Q11,T11,X11,AA11,AD11,AH11,AK11,AN11)+M11+W11+AG11</f>
        <v>3415500</v>
      </c>
    </row>
    <row r="12" spans="1:46" x14ac:dyDescent="0.2">
      <c r="A12" s="99" t="s">
        <v>188</v>
      </c>
      <c r="B12" s="318" t="s">
        <v>171</v>
      </c>
      <c r="C12" s="101" t="s">
        <v>99</v>
      </c>
      <c r="D12" s="102">
        <v>0</v>
      </c>
      <c r="E12" s="103">
        <v>0</v>
      </c>
      <c r="F12" s="104">
        <v>0</v>
      </c>
      <c r="G12" s="102">
        <v>0</v>
      </c>
      <c r="H12" s="103">
        <v>0</v>
      </c>
      <c r="I12" s="104">
        <v>0</v>
      </c>
      <c r="J12" s="102">
        <v>0</v>
      </c>
      <c r="K12" s="103">
        <v>0</v>
      </c>
      <c r="L12" s="104">
        <v>0</v>
      </c>
      <c r="M12" s="368">
        <f t="shared" ref="M12:M22" si="0">-D12+E12-G12+H12-J12+K12</f>
        <v>0</v>
      </c>
      <c r="N12" s="102">
        <v>0</v>
      </c>
      <c r="O12" s="103">
        <v>0</v>
      </c>
      <c r="P12" s="104">
        <v>0</v>
      </c>
      <c r="Q12" s="102">
        <v>3415500</v>
      </c>
      <c r="R12" s="103">
        <v>3415500</v>
      </c>
      <c r="S12" s="104">
        <v>0</v>
      </c>
      <c r="T12" s="102">
        <v>0</v>
      </c>
      <c r="U12" s="103">
        <v>0</v>
      </c>
      <c r="V12" s="104">
        <v>3415500</v>
      </c>
      <c r="W12" s="368">
        <f t="shared" ref="W12:W22" si="1">-N12+O12-Q12+R12-T12+U12</f>
        <v>0</v>
      </c>
      <c r="X12" s="102">
        <v>0</v>
      </c>
      <c r="Y12" s="103">
        <v>0</v>
      </c>
      <c r="Z12" s="104">
        <v>0</v>
      </c>
      <c r="AA12" s="102">
        <v>0</v>
      </c>
      <c r="AB12" s="103">
        <v>0</v>
      </c>
      <c r="AC12" s="104">
        <v>0</v>
      </c>
      <c r="AD12" s="102">
        <v>0</v>
      </c>
      <c r="AE12" s="103">
        <v>0</v>
      </c>
      <c r="AF12" s="104">
        <v>0</v>
      </c>
      <c r="AG12" s="368">
        <f t="shared" ref="AG12:AG22" si="2">-X12+Y12-AA12+AB12-AD12+AE12</f>
        <v>0</v>
      </c>
      <c r="AH12" s="102">
        <v>0</v>
      </c>
      <c r="AI12" s="103">
        <v>0</v>
      </c>
      <c r="AJ12" s="104">
        <v>0</v>
      </c>
      <c r="AK12" s="102">
        <v>0</v>
      </c>
      <c r="AL12" s="103">
        <v>0</v>
      </c>
      <c r="AM12" s="104">
        <v>0</v>
      </c>
      <c r="AN12" s="102">
        <v>0</v>
      </c>
      <c r="AO12" s="103">
        <v>0</v>
      </c>
      <c r="AP12" s="104">
        <v>0</v>
      </c>
      <c r="AQ12" s="167">
        <v>0</v>
      </c>
      <c r="AR12" s="168">
        <v>0</v>
      </c>
      <c r="AS12" s="105">
        <f t="shared" ref="AS12:AS22" si="3">SUM(D12,G12,J12)</f>
        <v>0</v>
      </c>
      <c r="AT12" s="265">
        <f t="shared" ref="AT12:AT22" si="4">SUM(D12,G12,J12,N12,Q12,T12,X12,AA12,AD12,AH12,AK12,AN12)+M12+W12+AG12</f>
        <v>3415500</v>
      </c>
    </row>
    <row r="13" spans="1:46" x14ac:dyDescent="0.2">
      <c r="A13" s="99" t="s">
        <v>189</v>
      </c>
      <c r="B13" s="318" t="s">
        <v>172</v>
      </c>
      <c r="C13" s="101" t="s">
        <v>99</v>
      </c>
      <c r="D13" s="102">
        <v>0</v>
      </c>
      <c r="E13" s="103">
        <v>0</v>
      </c>
      <c r="F13" s="104">
        <v>0</v>
      </c>
      <c r="G13" s="102">
        <v>0</v>
      </c>
      <c r="H13" s="103">
        <v>0</v>
      </c>
      <c r="I13" s="104">
        <v>0</v>
      </c>
      <c r="J13" s="102">
        <v>0</v>
      </c>
      <c r="K13" s="103">
        <v>1500000</v>
      </c>
      <c r="L13" s="104">
        <v>0</v>
      </c>
      <c r="M13" s="368">
        <f t="shared" si="0"/>
        <v>1500000</v>
      </c>
      <c r="N13" s="102">
        <v>0</v>
      </c>
      <c r="O13" s="103">
        <v>0</v>
      </c>
      <c r="P13" s="104">
        <v>1500000</v>
      </c>
      <c r="Q13" s="102">
        <v>0</v>
      </c>
      <c r="R13" s="103">
        <v>0</v>
      </c>
      <c r="S13" s="104">
        <v>0</v>
      </c>
      <c r="T13" s="102">
        <v>0</v>
      </c>
      <c r="U13" s="103">
        <v>0</v>
      </c>
      <c r="V13" s="104">
        <v>0</v>
      </c>
      <c r="W13" s="368">
        <f t="shared" si="1"/>
        <v>0</v>
      </c>
      <c r="X13" s="102">
        <v>0</v>
      </c>
      <c r="Y13" s="103">
        <v>0</v>
      </c>
      <c r="Z13" s="104">
        <v>0</v>
      </c>
      <c r="AA13" s="102">
        <v>0</v>
      </c>
      <c r="AB13" s="103">
        <v>0</v>
      </c>
      <c r="AC13" s="104">
        <v>0</v>
      </c>
      <c r="AD13" s="102">
        <v>0</v>
      </c>
      <c r="AE13" s="103">
        <v>0</v>
      </c>
      <c r="AF13" s="104">
        <v>0</v>
      </c>
      <c r="AG13" s="368">
        <f t="shared" si="2"/>
        <v>0</v>
      </c>
      <c r="AH13" s="102">
        <v>0</v>
      </c>
      <c r="AI13" s="103">
        <v>0</v>
      </c>
      <c r="AJ13" s="104">
        <v>0</v>
      </c>
      <c r="AK13" s="102">
        <v>0</v>
      </c>
      <c r="AL13" s="103">
        <v>0</v>
      </c>
      <c r="AM13" s="104">
        <v>0</v>
      </c>
      <c r="AN13" s="102">
        <v>0</v>
      </c>
      <c r="AO13" s="103">
        <v>0</v>
      </c>
      <c r="AP13" s="104">
        <v>0</v>
      </c>
      <c r="AQ13" s="167">
        <v>0</v>
      </c>
      <c r="AR13" s="168">
        <v>0</v>
      </c>
      <c r="AS13" s="105">
        <f t="shared" si="3"/>
        <v>0</v>
      </c>
      <c r="AT13" s="265">
        <f t="shared" si="4"/>
        <v>1500000</v>
      </c>
    </row>
    <row r="14" spans="1:46" x14ac:dyDescent="0.2">
      <c r="A14" s="99" t="s">
        <v>190</v>
      </c>
      <c r="B14" s="318" t="s">
        <v>173</v>
      </c>
      <c r="C14" s="101" t="s">
        <v>99</v>
      </c>
      <c r="D14" s="102">
        <v>0</v>
      </c>
      <c r="E14" s="103">
        <v>0</v>
      </c>
      <c r="F14" s="104">
        <v>0</v>
      </c>
      <c r="G14" s="102">
        <v>0</v>
      </c>
      <c r="H14" s="103">
        <v>0</v>
      </c>
      <c r="I14" s="104">
        <v>0</v>
      </c>
      <c r="J14" s="102">
        <v>0</v>
      </c>
      <c r="K14" s="103">
        <v>0</v>
      </c>
      <c r="L14" s="104">
        <v>0</v>
      </c>
      <c r="M14" s="368">
        <f t="shared" si="0"/>
        <v>0</v>
      </c>
      <c r="N14" s="102">
        <v>1448400</v>
      </c>
      <c r="O14" s="103">
        <v>1448400</v>
      </c>
      <c r="P14" s="104">
        <v>0</v>
      </c>
      <c r="Q14" s="102">
        <v>0</v>
      </c>
      <c r="R14" s="103">
        <v>0</v>
      </c>
      <c r="S14" s="104">
        <v>1448400</v>
      </c>
      <c r="T14" s="102">
        <v>0</v>
      </c>
      <c r="U14" s="103">
        <v>0</v>
      </c>
      <c r="V14" s="104">
        <v>0</v>
      </c>
      <c r="W14" s="368">
        <f t="shared" si="1"/>
        <v>0</v>
      </c>
      <c r="X14" s="102">
        <v>0</v>
      </c>
      <c r="Y14" s="103">
        <v>0</v>
      </c>
      <c r="Z14" s="104">
        <v>0</v>
      </c>
      <c r="AA14" s="102">
        <v>0</v>
      </c>
      <c r="AB14" s="103">
        <v>0</v>
      </c>
      <c r="AC14" s="104">
        <v>0</v>
      </c>
      <c r="AD14" s="102">
        <v>0</v>
      </c>
      <c r="AE14" s="103">
        <v>0</v>
      </c>
      <c r="AF14" s="104">
        <v>0</v>
      </c>
      <c r="AG14" s="368">
        <f t="shared" si="2"/>
        <v>0</v>
      </c>
      <c r="AH14" s="102">
        <v>0</v>
      </c>
      <c r="AI14" s="103">
        <v>0</v>
      </c>
      <c r="AJ14" s="104">
        <v>0</v>
      </c>
      <c r="AK14" s="102">
        <v>0</v>
      </c>
      <c r="AL14" s="103">
        <v>0</v>
      </c>
      <c r="AM14" s="104">
        <v>0</v>
      </c>
      <c r="AN14" s="102">
        <v>0</v>
      </c>
      <c r="AO14" s="103">
        <v>0</v>
      </c>
      <c r="AP14" s="104">
        <v>0</v>
      </c>
      <c r="AQ14" s="167">
        <v>0</v>
      </c>
      <c r="AR14" s="168">
        <v>0</v>
      </c>
      <c r="AS14" s="105">
        <f t="shared" si="3"/>
        <v>0</v>
      </c>
      <c r="AT14" s="265">
        <f t="shared" si="4"/>
        <v>1448400</v>
      </c>
    </row>
    <row r="15" spans="1:46" x14ac:dyDescent="0.2">
      <c r="A15" s="99" t="s">
        <v>191</v>
      </c>
      <c r="B15" s="318" t="s">
        <v>174</v>
      </c>
      <c r="C15" s="101" t="s">
        <v>99</v>
      </c>
      <c r="D15" s="102">
        <v>0</v>
      </c>
      <c r="E15" s="103">
        <v>0</v>
      </c>
      <c r="F15" s="104">
        <v>0</v>
      </c>
      <c r="G15" s="102">
        <v>0</v>
      </c>
      <c r="H15" s="103">
        <v>0</v>
      </c>
      <c r="I15" s="104">
        <v>0</v>
      </c>
      <c r="J15" s="102">
        <v>0</v>
      </c>
      <c r="K15" s="103">
        <v>0</v>
      </c>
      <c r="L15" s="104">
        <v>0</v>
      </c>
      <c r="M15" s="368">
        <f t="shared" si="0"/>
        <v>0</v>
      </c>
      <c r="N15" s="102">
        <v>0</v>
      </c>
      <c r="O15" s="103">
        <v>0</v>
      </c>
      <c r="P15" s="104">
        <v>0</v>
      </c>
      <c r="Q15" s="102">
        <v>0</v>
      </c>
      <c r="R15" s="103">
        <v>0</v>
      </c>
      <c r="S15" s="104">
        <v>0</v>
      </c>
      <c r="T15" s="102">
        <v>2310500</v>
      </c>
      <c r="U15" s="103">
        <v>2310500</v>
      </c>
      <c r="V15" s="104">
        <v>0</v>
      </c>
      <c r="W15" s="368">
        <f t="shared" si="1"/>
        <v>0</v>
      </c>
      <c r="X15" s="102">
        <v>0</v>
      </c>
      <c r="Y15" s="103">
        <v>0</v>
      </c>
      <c r="Z15" s="104">
        <v>2310500</v>
      </c>
      <c r="AA15" s="102">
        <v>0</v>
      </c>
      <c r="AB15" s="103">
        <v>0</v>
      </c>
      <c r="AC15" s="104">
        <v>0</v>
      </c>
      <c r="AD15" s="102">
        <v>0</v>
      </c>
      <c r="AE15" s="103">
        <v>0</v>
      </c>
      <c r="AF15" s="104">
        <v>0</v>
      </c>
      <c r="AG15" s="368">
        <f t="shared" si="2"/>
        <v>0</v>
      </c>
      <c r="AH15" s="102">
        <v>0</v>
      </c>
      <c r="AI15" s="103">
        <v>0</v>
      </c>
      <c r="AJ15" s="104">
        <v>0</v>
      </c>
      <c r="AK15" s="102">
        <v>0</v>
      </c>
      <c r="AL15" s="103">
        <v>0</v>
      </c>
      <c r="AM15" s="104">
        <v>0</v>
      </c>
      <c r="AN15" s="102">
        <v>0</v>
      </c>
      <c r="AO15" s="103">
        <v>0</v>
      </c>
      <c r="AP15" s="104">
        <v>0</v>
      </c>
      <c r="AQ15" s="167">
        <v>0</v>
      </c>
      <c r="AR15" s="168">
        <v>0</v>
      </c>
      <c r="AS15" s="105">
        <f t="shared" si="3"/>
        <v>0</v>
      </c>
      <c r="AT15" s="265">
        <f t="shared" si="4"/>
        <v>2310500</v>
      </c>
    </row>
    <row r="16" spans="1:46" x14ac:dyDescent="0.2">
      <c r="A16" s="99" t="s">
        <v>192</v>
      </c>
      <c r="B16" s="318" t="s">
        <v>175</v>
      </c>
      <c r="C16" s="101" t="s">
        <v>99</v>
      </c>
      <c r="D16" s="102">
        <v>0</v>
      </c>
      <c r="E16" s="103">
        <v>0</v>
      </c>
      <c r="F16" s="104">
        <v>0</v>
      </c>
      <c r="G16" s="102">
        <v>0</v>
      </c>
      <c r="H16" s="103">
        <v>0</v>
      </c>
      <c r="I16" s="104">
        <v>0</v>
      </c>
      <c r="J16" s="102">
        <v>0</v>
      </c>
      <c r="K16" s="103">
        <v>0</v>
      </c>
      <c r="L16" s="104">
        <v>0</v>
      </c>
      <c r="M16" s="368">
        <f t="shared" si="0"/>
        <v>0</v>
      </c>
      <c r="N16" s="102">
        <v>0</v>
      </c>
      <c r="O16" s="103">
        <v>0</v>
      </c>
      <c r="P16" s="104">
        <v>0</v>
      </c>
      <c r="Q16" s="102">
        <v>0</v>
      </c>
      <c r="R16" s="103">
        <v>0</v>
      </c>
      <c r="S16" s="104">
        <v>0</v>
      </c>
      <c r="T16" s="102">
        <v>0</v>
      </c>
      <c r="U16" s="103">
        <v>0</v>
      </c>
      <c r="V16" s="104">
        <v>0</v>
      </c>
      <c r="W16" s="368">
        <f t="shared" si="1"/>
        <v>0</v>
      </c>
      <c r="X16" s="102">
        <v>0</v>
      </c>
      <c r="Y16" s="103">
        <v>0</v>
      </c>
      <c r="Z16" s="104">
        <v>0</v>
      </c>
      <c r="AA16" s="102">
        <v>3415500</v>
      </c>
      <c r="AB16" s="103">
        <v>3415500</v>
      </c>
      <c r="AC16" s="104">
        <v>0</v>
      </c>
      <c r="AD16" s="102">
        <v>0</v>
      </c>
      <c r="AE16" s="103">
        <v>0</v>
      </c>
      <c r="AF16" s="104">
        <v>3415500</v>
      </c>
      <c r="AG16" s="368">
        <f t="shared" si="2"/>
        <v>0</v>
      </c>
      <c r="AH16" s="102">
        <v>0</v>
      </c>
      <c r="AI16" s="103">
        <v>0</v>
      </c>
      <c r="AJ16" s="104">
        <v>0</v>
      </c>
      <c r="AK16" s="102">
        <v>0</v>
      </c>
      <c r="AL16" s="103">
        <v>0</v>
      </c>
      <c r="AM16" s="104">
        <v>0</v>
      </c>
      <c r="AN16" s="102">
        <v>0</v>
      </c>
      <c r="AO16" s="103">
        <v>0</v>
      </c>
      <c r="AP16" s="104">
        <v>0</v>
      </c>
      <c r="AQ16" s="167">
        <v>0</v>
      </c>
      <c r="AR16" s="168">
        <v>0</v>
      </c>
      <c r="AS16" s="105">
        <f t="shared" si="3"/>
        <v>0</v>
      </c>
      <c r="AT16" s="265">
        <f t="shared" si="4"/>
        <v>3415500</v>
      </c>
    </row>
    <row r="17" spans="1:47" x14ac:dyDescent="0.2">
      <c r="A17" s="99" t="s">
        <v>193</v>
      </c>
      <c r="B17" s="318" t="s">
        <v>176</v>
      </c>
      <c r="C17" s="101" t="s">
        <v>99</v>
      </c>
      <c r="D17" s="102">
        <v>0</v>
      </c>
      <c r="E17" s="103">
        <v>0</v>
      </c>
      <c r="F17" s="104">
        <v>0</v>
      </c>
      <c r="G17" s="102">
        <v>0</v>
      </c>
      <c r="H17" s="103">
        <v>0</v>
      </c>
      <c r="I17" s="104">
        <v>0</v>
      </c>
      <c r="J17" s="102">
        <v>0</v>
      </c>
      <c r="K17" s="103">
        <v>0</v>
      </c>
      <c r="L17" s="104">
        <v>0</v>
      </c>
      <c r="M17" s="368">
        <f t="shared" si="0"/>
        <v>0</v>
      </c>
      <c r="N17" s="102">
        <v>0</v>
      </c>
      <c r="O17" s="103">
        <v>0</v>
      </c>
      <c r="P17" s="104">
        <v>0</v>
      </c>
      <c r="Q17" s="102">
        <v>0</v>
      </c>
      <c r="R17" s="103">
        <v>0</v>
      </c>
      <c r="S17" s="104">
        <v>0</v>
      </c>
      <c r="T17" s="102">
        <v>0</v>
      </c>
      <c r="U17" s="103">
        <v>0</v>
      </c>
      <c r="V17" s="104">
        <v>0</v>
      </c>
      <c r="W17" s="368">
        <f t="shared" si="1"/>
        <v>0</v>
      </c>
      <c r="X17" s="102">
        <v>0</v>
      </c>
      <c r="Y17" s="103">
        <v>0</v>
      </c>
      <c r="Z17" s="104">
        <v>0</v>
      </c>
      <c r="AA17" s="102">
        <v>0</v>
      </c>
      <c r="AB17" s="103">
        <v>0</v>
      </c>
      <c r="AC17" s="104">
        <v>0</v>
      </c>
      <c r="AD17" s="102">
        <v>3811500</v>
      </c>
      <c r="AE17" s="103">
        <v>3811500</v>
      </c>
      <c r="AF17" s="104">
        <v>0</v>
      </c>
      <c r="AG17" s="368">
        <f t="shared" si="2"/>
        <v>0</v>
      </c>
      <c r="AH17" s="102">
        <v>0</v>
      </c>
      <c r="AI17" s="103">
        <v>0</v>
      </c>
      <c r="AJ17" s="104">
        <v>3811500</v>
      </c>
      <c r="AK17" s="102">
        <v>0</v>
      </c>
      <c r="AL17" s="103">
        <v>0</v>
      </c>
      <c r="AM17" s="104">
        <v>0</v>
      </c>
      <c r="AN17" s="102">
        <v>0</v>
      </c>
      <c r="AO17" s="103">
        <v>0</v>
      </c>
      <c r="AP17" s="104">
        <v>0</v>
      </c>
      <c r="AQ17" s="167">
        <v>0</v>
      </c>
      <c r="AR17" s="168">
        <v>0</v>
      </c>
      <c r="AS17" s="105">
        <f t="shared" si="3"/>
        <v>0</v>
      </c>
      <c r="AT17" s="265">
        <f t="shared" si="4"/>
        <v>3811500</v>
      </c>
    </row>
    <row r="18" spans="1:47" x14ac:dyDescent="0.2">
      <c r="A18" s="99" t="s">
        <v>194</v>
      </c>
      <c r="B18" s="318" t="s">
        <v>177</v>
      </c>
      <c r="C18" s="101" t="s">
        <v>99</v>
      </c>
      <c r="D18" s="102">
        <v>0</v>
      </c>
      <c r="E18" s="103">
        <v>0</v>
      </c>
      <c r="F18" s="104">
        <v>0</v>
      </c>
      <c r="G18" s="102">
        <v>0</v>
      </c>
      <c r="H18" s="103">
        <v>0</v>
      </c>
      <c r="I18" s="104">
        <v>0</v>
      </c>
      <c r="J18" s="102">
        <v>0</v>
      </c>
      <c r="K18" s="103">
        <v>0</v>
      </c>
      <c r="L18" s="104">
        <v>0</v>
      </c>
      <c r="M18" s="368">
        <f t="shared" si="0"/>
        <v>0</v>
      </c>
      <c r="N18" s="102">
        <v>0</v>
      </c>
      <c r="O18" s="103">
        <v>0</v>
      </c>
      <c r="P18" s="104">
        <v>0</v>
      </c>
      <c r="Q18" s="102">
        <v>0</v>
      </c>
      <c r="R18" s="103">
        <v>0</v>
      </c>
      <c r="S18" s="104">
        <v>0</v>
      </c>
      <c r="T18" s="102">
        <v>0</v>
      </c>
      <c r="U18" s="103">
        <v>0</v>
      </c>
      <c r="V18" s="104">
        <v>0</v>
      </c>
      <c r="W18" s="368">
        <f t="shared" si="1"/>
        <v>0</v>
      </c>
      <c r="X18" s="102">
        <v>0</v>
      </c>
      <c r="Y18" s="103">
        <v>0</v>
      </c>
      <c r="Z18" s="104">
        <v>0</v>
      </c>
      <c r="AA18" s="102">
        <v>0</v>
      </c>
      <c r="AB18" s="103">
        <v>0</v>
      </c>
      <c r="AC18" s="104">
        <v>0</v>
      </c>
      <c r="AD18" s="102">
        <v>3212900</v>
      </c>
      <c r="AE18" s="103">
        <v>3212900</v>
      </c>
      <c r="AF18" s="104">
        <v>0</v>
      </c>
      <c r="AG18" s="368">
        <f t="shared" si="2"/>
        <v>0</v>
      </c>
      <c r="AH18" s="102">
        <v>0</v>
      </c>
      <c r="AI18" s="103">
        <v>0</v>
      </c>
      <c r="AJ18" s="104">
        <v>3212900</v>
      </c>
      <c r="AK18" s="102">
        <v>0</v>
      </c>
      <c r="AL18" s="103">
        <v>0</v>
      </c>
      <c r="AM18" s="104">
        <v>0</v>
      </c>
      <c r="AN18" s="102">
        <v>0</v>
      </c>
      <c r="AO18" s="103">
        <v>0</v>
      </c>
      <c r="AP18" s="104">
        <v>0</v>
      </c>
      <c r="AQ18" s="167">
        <v>0</v>
      </c>
      <c r="AR18" s="168">
        <v>0</v>
      </c>
      <c r="AS18" s="105">
        <f t="shared" si="3"/>
        <v>0</v>
      </c>
      <c r="AT18" s="265">
        <f t="shared" si="4"/>
        <v>3212900</v>
      </c>
    </row>
    <row r="19" spans="1:47" x14ac:dyDescent="0.2">
      <c r="A19" s="99" t="s">
        <v>195</v>
      </c>
      <c r="B19" s="318" t="s">
        <v>178</v>
      </c>
      <c r="C19" s="101" t="s">
        <v>99</v>
      </c>
      <c r="D19" s="102">
        <v>0</v>
      </c>
      <c r="E19" s="103">
        <v>0</v>
      </c>
      <c r="F19" s="104">
        <v>0</v>
      </c>
      <c r="G19" s="102">
        <v>0</v>
      </c>
      <c r="H19" s="103">
        <v>0</v>
      </c>
      <c r="I19" s="104">
        <v>0</v>
      </c>
      <c r="J19" s="102">
        <v>0</v>
      </c>
      <c r="K19" s="103">
        <v>0</v>
      </c>
      <c r="L19" s="104">
        <v>0</v>
      </c>
      <c r="M19" s="368">
        <f t="shared" si="0"/>
        <v>0</v>
      </c>
      <c r="N19" s="102">
        <v>0</v>
      </c>
      <c r="O19" s="103">
        <v>0</v>
      </c>
      <c r="P19" s="104">
        <v>0</v>
      </c>
      <c r="Q19" s="102">
        <v>0</v>
      </c>
      <c r="R19" s="103">
        <v>0</v>
      </c>
      <c r="S19" s="104">
        <v>0</v>
      </c>
      <c r="T19" s="102">
        <v>0</v>
      </c>
      <c r="U19" s="103">
        <v>0</v>
      </c>
      <c r="V19" s="104">
        <v>0</v>
      </c>
      <c r="W19" s="368">
        <f t="shared" si="1"/>
        <v>0</v>
      </c>
      <c r="X19" s="102">
        <v>0</v>
      </c>
      <c r="Y19" s="103">
        <v>0</v>
      </c>
      <c r="Z19" s="104">
        <v>0</v>
      </c>
      <c r="AA19" s="102">
        <v>0</v>
      </c>
      <c r="AB19" s="103">
        <v>0</v>
      </c>
      <c r="AC19" s="104">
        <v>0</v>
      </c>
      <c r="AD19" s="102">
        <v>0</v>
      </c>
      <c r="AE19" s="103">
        <v>0</v>
      </c>
      <c r="AF19" s="104">
        <v>0</v>
      </c>
      <c r="AG19" s="368">
        <f t="shared" si="2"/>
        <v>0</v>
      </c>
      <c r="AH19" s="102">
        <v>0</v>
      </c>
      <c r="AI19" s="103">
        <v>0</v>
      </c>
      <c r="AJ19" s="104">
        <v>0</v>
      </c>
      <c r="AK19" s="102"/>
      <c r="AL19" s="103">
        <v>0</v>
      </c>
      <c r="AM19" s="104">
        <v>0</v>
      </c>
      <c r="AN19" s="102">
        <v>3415500</v>
      </c>
      <c r="AO19" s="103">
        <v>0</v>
      </c>
      <c r="AP19" s="104">
        <v>0</v>
      </c>
      <c r="AQ19" s="167">
        <v>0</v>
      </c>
      <c r="AR19" s="168">
        <v>0</v>
      </c>
      <c r="AS19" s="105">
        <f t="shared" si="3"/>
        <v>0</v>
      </c>
      <c r="AT19" s="265">
        <f t="shared" si="4"/>
        <v>3415500</v>
      </c>
      <c r="AU19" s="14"/>
    </row>
    <row r="20" spans="1:47" x14ac:dyDescent="0.2">
      <c r="A20" s="99" t="s">
        <v>196</v>
      </c>
      <c r="B20" s="318" t="s">
        <v>179</v>
      </c>
      <c r="C20" s="101" t="s">
        <v>99</v>
      </c>
      <c r="D20" s="102">
        <v>0</v>
      </c>
      <c r="E20" s="103">
        <v>0</v>
      </c>
      <c r="F20" s="104">
        <v>0</v>
      </c>
      <c r="G20" s="102">
        <v>0</v>
      </c>
      <c r="H20" s="103">
        <v>0</v>
      </c>
      <c r="I20" s="104">
        <v>0</v>
      </c>
      <c r="J20" s="102">
        <v>0</v>
      </c>
      <c r="K20" s="103">
        <v>0</v>
      </c>
      <c r="L20" s="104">
        <v>0</v>
      </c>
      <c r="M20" s="368">
        <f t="shared" si="0"/>
        <v>0</v>
      </c>
      <c r="N20" s="102">
        <v>0</v>
      </c>
      <c r="O20" s="103">
        <v>0</v>
      </c>
      <c r="P20" s="104">
        <v>0</v>
      </c>
      <c r="Q20" s="102">
        <v>0</v>
      </c>
      <c r="R20" s="103">
        <v>0</v>
      </c>
      <c r="S20" s="104">
        <v>0</v>
      </c>
      <c r="T20" s="102">
        <v>0</v>
      </c>
      <c r="U20" s="103">
        <v>0</v>
      </c>
      <c r="V20" s="104">
        <v>0</v>
      </c>
      <c r="W20" s="368">
        <f t="shared" si="1"/>
        <v>0</v>
      </c>
      <c r="X20" s="102">
        <v>0</v>
      </c>
      <c r="Y20" s="103">
        <v>0</v>
      </c>
      <c r="Z20" s="104">
        <v>0</v>
      </c>
      <c r="AA20" s="102">
        <v>0</v>
      </c>
      <c r="AB20" s="103">
        <v>0</v>
      </c>
      <c r="AC20" s="104">
        <v>0</v>
      </c>
      <c r="AD20" s="102">
        <v>0</v>
      </c>
      <c r="AE20" s="103">
        <v>0</v>
      </c>
      <c r="AF20" s="104">
        <v>0</v>
      </c>
      <c r="AG20" s="368">
        <f t="shared" si="2"/>
        <v>0</v>
      </c>
      <c r="AH20" s="102">
        <v>1000000</v>
      </c>
      <c r="AI20" s="103">
        <v>1000000</v>
      </c>
      <c r="AJ20" s="104">
        <v>1000000</v>
      </c>
      <c r="AK20" s="102">
        <v>0</v>
      </c>
      <c r="AL20" s="103">
        <v>0</v>
      </c>
      <c r="AM20" s="104">
        <v>0</v>
      </c>
      <c r="AN20" s="102">
        <v>0</v>
      </c>
      <c r="AO20" s="103">
        <v>0</v>
      </c>
      <c r="AP20" s="104">
        <v>0</v>
      </c>
      <c r="AQ20" s="167">
        <v>0</v>
      </c>
      <c r="AR20" s="168">
        <v>0</v>
      </c>
      <c r="AS20" s="105">
        <f t="shared" si="3"/>
        <v>0</v>
      </c>
      <c r="AT20" s="265">
        <f t="shared" si="4"/>
        <v>1000000</v>
      </c>
      <c r="AU20" s="14"/>
    </row>
    <row r="21" spans="1:47" x14ac:dyDescent="0.2">
      <c r="A21" s="99" t="s">
        <v>197</v>
      </c>
      <c r="B21" s="318" t="s">
        <v>180</v>
      </c>
      <c r="C21" s="101" t="s">
        <v>99</v>
      </c>
      <c r="D21" s="102">
        <v>0</v>
      </c>
      <c r="E21" s="103">
        <v>0</v>
      </c>
      <c r="F21" s="104">
        <v>0</v>
      </c>
      <c r="G21" s="102">
        <v>0</v>
      </c>
      <c r="H21" s="103">
        <v>0</v>
      </c>
      <c r="I21" s="104">
        <v>0</v>
      </c>
      <c r="J21" s="102">
        <v>0</v>
      </c>
      <c r="K21" s="103">
        <v>0</v>
      </c>
      <c r="L21" s="104">
        <v>0</v>
      </c>
      <c r="M21" s="368">
        <f t="shared" si="0"/>
        <v>0</v>
      </c>
      <c r="N21" s="102">
        <v>0</v>
      </c>
      <c r="O21" s="103">
        <v>0</v>
      </c>
      <c r="P21" s="104">
        <v>0</v>
      </c>
      <c r="Q21" s="102">
        <v>0</v>
      </c>
      <c r="R21" s="103">
        <v>0</v>
      </c>
      <c r="S21" s="104">
        <v>0</v>
      </c>
      <c r="T21" s="102">
        <v>0</v>
      </c>
      <c r="U21" s="103">
        <v>0</v>
      </c>
      <c r="V21" s="104">
        <v>0</v>
      </c>
      <c r="W21" s="368">
        <f t="shared" si="1"/>
        <v>0</v>
      </c>
      <c r="X21" s="102">
        <v>0</v>
      </c>
      <c r="Y21" s="103">
        <v>0</v>
      </c>
      <c r="Z21" s="104">
        <v>0</v>
      </c>
      <c r="AA21" s="102">
        <v>0</v>
      </c>
      <c r="AB21" s="103">
        <v>0</v>
      </c>
      <c r="AC21" s="104">
        <v>0</v>
      </c>
      <c r="AD21" s="102">
        <v>0</v>
      </c>
      <c r="AE21" s="103">
        <v>0</v>
      </c>
      <c r="AF21" s="104">
        <v>0</v>
      </c>
      <c r="AG21" s="368">
        <f t="shared" si="2"/>
        <v>0</v>
      </c>
      <c r="AH21" s="102">
        <v>2250000</v>
      </c>
      <c r="AI21" s="103">
        <v>0</v>
      </c>
      <c r="AJ21" s="104">
        <v>0</v>
      </c>
      <c r="AK21" s="102">
        <v>0</v>
      </c>
      <c r="AL21" s="103">
        <v>2250000</v>
      </c>
      <c r="AM21" s="104">
        <v>0</v>
      </c>
      <c r="AN21" s="102">
        <v>0</v>
      </c>
      <c r="AO21" s="103">
        <v>0</v>
      </c>
      <c r="AP21" s="104">
        <v>2250000</v>
      </c>
      <c r="AQ21" s="167">
        <v>0</v>
      </c>
      <c r="AR21" s="168">
        <v>0</v>
      </c>
      <c r="AS21" s="105">
        <f t="shared" si="3"/>
        <v>0</v>
      </c>
      <c r="AT21" s="265">
        <f t="shared" si="4"/>
        <v>2250000</v>
      </c>
      <c r="AU21" s="14"/>
    </row>
    <row r="22" spans="1:47" x14ac:dyDescent="0.2">
      <c r="A22" s="99" t="s">
        <v>198</v>
      </c>
      <c r="B22" s="318" t="s">
        <v>181</v>
      </c>
      <c r="C22" s="101" t="s">
        <v>99</v>
      </c>
      <c r="D22" s="102">
        <v>0</v>
      </c>
      <c r="E22" s="103">
        <v>0</v>
      </c>
      <c r="F22" s="104">
        <v>0</v>
      </c>
      <c r="G22" s="102">
        <v>0</v>
      </c>
      <c r="H22" s="103">
        <v>0</v>
      </c>
      <c r="I22" s="104">
        <v>0</v>
      </c>
      <c r="J22" s="102">
        <v>0</v>
      </c>
      <c r="K22" s="103">
        <v>0</v>
      </c>
      <c r="L22" s="104">
        <v>0</v>
      </c>
      <c r="M22" s="368">
        <f t="shared" si="0"/>
        <v>0</v>
      </c>
      <c r="N22" s="102">
        <v>0</v>
      </c>
      <c r="O22" s="103">
        <v>0</v>
      </c>
      <c r="P22" s="104">
        <v>0</v>
      </c>
      <c r="Q22" s="102">
        <v>0</v>
      </c>
      <c r="R22" s="103">
        <v>0</v>
      </c>
      <c r="S22" s="104">
        <v>0</v>
      </c>
      <c r="T22" s="102">
        <v>0</v>
      </c>
      <c r="U22" s="103">
        <v>0</v>
      </c>
      <c r="V22" s="104">
        <v>0</v>
      </c>
      <c r="W22" s="368">
        <f t="shared" si="1"/>
        <v>0</v>
      </c>
      <c r="X22" s="102">
        <v>0</v>
      </c>
      <c r="Y22" s="103">
        <v>0</v>
      </c>
      <c r="Z22" s="104">
        <v>0</v>
      </c>
      <c r="AA22" s="102">
        <v>0</v>
      </c>
      <c r="AB22" s="103">
        <v>0</v>
      </c>
      <c r="AC22" s="104">
        <v>0</v>
      </c>
      <c r="AD22" s="102">
        <v>0</v>
      </c>
      <c r="AE22" s="103">
        <v>0</v>
      </c>
      <c r="AF22" s="104">
        <v>0</v>
      </c>
      <c r="AG22" s="368">
        <f t="shared" si="2"/>
        <v>0</v>
      </c>
      <c r="AH22" s="102">
        <v>0</v>
      </c>
      <c r="AI22" s="103">
        <v>0</v>
      </c>
      <c r="AJ22" s="104">
        <v>0</v>
      </c>
      <c r="AK22" s="102">
        <v>550000</v>
      </c>
      <c r="AL22" s="103">
        <v>550000</v>
      </c>
      <c r="AM22" s="104">
        <v>550000</v>
      </c>
      <c r="AN22" s="102">
        <v>0</v>
      </c>
      <c r="AO22" s="103">
        <v>0</v>
      </c>
      <c r="AP22" s="104">
        <v>0</v>
      </c>
      <c r="AQ22" s="167">
        <v>0</v>
      </c>
      <c r="AR22" s="168">
        <v>0</v>
      </c>
      <c r="AS22" s="105">
        <f t="shared" si="3"/>
        <v>0</v>
      </c>
      <c r="AT22" s="265">
        <f t="shared" si="4"/>
        <v>550000</v>
      </c>
      <c r="AU22" s="14"/>
    </row>
    <row r="23" spans="1:47" ht="15" x14ac:dyDescent="0.25">
      <c r="A23" s="268"/>
      <c r="B23" s="269" t="s">
        <v>93</v>
      </c>
      <c r="C23" s="266"/>
      <c r="D23" s="267"/>
      <c r="E23" s="270"/>
      <c r="F23" s="271"/>
      <c r="G23" s="267"/>
      <c r="H23" s="270"/>
      <c r="I23" s="271"/>
      <c r="J23" s="267"/>
      <c r="K23" s="270"/>
      <c r="L23" s="271"/>
      <c r="M23" s="367"/>
      <c r="N23" s="267"/>
      <c r="O23" s="270"/>
      <c r="P23" s="271"/>
      <c r="Q23" s="267"/>
      <c r="R23" s="270"/>
      <c r="S23" s="271"/>
      <c r="T23" s="267"/>
      <c r="U23" s="270"/>
      <c r="V23" s="271"/>
      <c r="W23" s="367"/>
      <c r="X23" s="267"/>
      <c r="Y23" s="270"/>
      <c r="Z23" s="271"/>
      <c r="AA23" s="267"/>
      <c r="AB23" s="270"/>
      <c r="AC23" s="271"/>
      <c r="AD23" s="267"/>
      <c r="AE23" s="270"/>
      <c r="AF23" s="271"/>
      <c r="AG23" s="367"/>
      <c r="AH23" s="267"/>
      <c r="AI23" s="270"/>
      <c r="AJ23" s="271"/>
      <c r="AK23" s="267"/>
      <c r="AL23" s="270"/>
      <c r="AM23" s="271"/>
      <c r="AN23" s="267"/>
      <c r="AO23" s="270"/>
      <c r="AP23" s="271"/>
      <c r="AQ23" s="271"/>
      <c r="AR23" s="271"/>
      <c r="AS23" s="272"/>
      <c r="AT23" s="273"/>
    </row>
    <row r="24" spans="1:47" x14ac:dyDescent="0.2">
      <c r="A24" s="107" t="s">
        <v>72</v>
      </c>
      <c r="B24" s="100" t="s">
        <v>74</v>
      </c>
      <c r="C24" s="101" t="s">
        <v>72</v>
      </c>
      <c r="D24" s="102">
        <v>34641</v>
      </c>
      <c r="E24" s="103">
        <v>34641</v>
      </c>
      <c r="F24" s="109">
        <v>34641</v>
      </c>
      <c r="G24" s="102">
        <v>34641</v>
      </c>
      <c r="H24" s="110">
        <v>34641</v>
      </c>
      <c r="I24" s="109">
        <v>34641</v>
      </c>
      <c r="J24" s="102">
        <v>34641</v>
      </c>
      <c r="K24" s="110">
        <v>34641</v>
      </c>
      <c r="L24" s="109">
        <v>34641</v>
      </c>
      <c r="M24" s="369">
        <f t="shared" ref="M24:M30" si="5">-D24+E24-G24+H24-J24+K24</f>
        <v>0</v>
      </c>
      <c r="N24" s="102">
        <v>34641</v>
      </c>
      <c r="O24" s="103">
        <v>34641</v>
      </c>
      <c r="P24" s="109">
        <v>34641</v>
      </c>
      <c r="Q24" s="102">
        <v>34641</v>
      </c>
      <c r="R24" s="103">
        <v>34641</v>
      </c>
      <c r="S24" s="109">
        <v>34641</v>
      </c>
      <c r="T24" s="102">
        <v>34641</v>
      </c>
      <c r="U24" s="103">
        <v>34641</v>
      </c>
      <c r="V24" s="109">
        <v>34641</v>
      </c>
      <c r="W24" s="369">
        <f t="shared" ref="W24:W30" si="6">-N24+O24-Q24+R24-T24+U24</f>
        <v>0</v>
      </c>
      <c r="X24" s="102">
        <v>34641</v>
      </c>
      <c r="Y24" s="103">
        <v>34641</v>
      </c>
      <c r="Z24" s="109">
        <v>34641</v>
      </c>
      <c r="AA24" s="102">
        <v>34641</v>
      </c>
      <c r="AB24" s="103">
        <v>34641</v>
      </c>
      <c r="AC24" s="109">
        <v>34641</v>
      </c>
      <c r="AD24" s="102">
        <v>34641</v>
      </c>
      <c r="AE24" s="103">
        <v>34641</v>
      </c>
      <c r="AF24" s="109">
        <v>34641</v>
      </c>
      <c r="AG24" s="369">
        <f t="shared" ref="AG24:AG30" si="7">-X24+Y24-AA24+AB24-AD24+AE24</f>
        <v>0</v>
      </c>
      <c r="AH24" s="102">
        <v>34641</v>
      </c>
      <c r="AI24" s="110">
        <v>34641</v>
      </c>
      <c r="AJ24" s="109">
        <v>34641</v>
      </c>
      <c r="AK24" s="102">
        <v>34641</v>
      </c>
      <c r="AL24" s="110">
        <v>34641</v>
      </c>
      <c r="AM24" s="109">
        <v>34641</v>
      </c>
      <c r="AN24" s="102">
        <v>34641</v>
      </c>
      <c r="AO24" s="110">
        <v>34641</v>
      </c>
      <c r="AP24" s="109">
        <v>34641</v>
      </c>
      <c r="AQ24" s="167">
        <v>0</v>
      </c>
      <c r="AR24" s="169">
        <v>0</v>
      </c>
      <c r="AS24" s="105">
        <f t="shared" ref="AS24:AS30" si="8">SUM(D24,G24,J24)</f>
        <v>103923</v>
      </c>
      <c r="AT24" s="258">
        <f t="shared" ref="AT24:AT30" si="9">SUM(D24,G24,J24,N24,Q24,T24,X24,AA24,AD24,AH24,AK24,AN24)+M24+W24+AG24</f>
        <v>415692</v>
      </c>
      <c r="AU24" s="14"/>
    </row>
    <row r="25" spans="1:47" x14ac:dyDescent="0.2">
      <c r="A25" s="107" t="s">
        <v>72</v>
      </c>
      <c r="B25" s="100" t="s">
        <v>158</v>
      </c>
      <c r="C25" s="101" t="s">
        <v>72</v>
      </c>
      <c r="D25" s="108">
        <v>537195</v>
      </c>
      <c r="E25" s="103">
        <v>537195</v>
      </c>
      <c r="F25" s="109">
        <v>0</v>
      </c>
      <c r="G25" s="102">
        <v>554500</v>
      </c>
      <c r="H25" s="110">
        <v>554500</v>
      </c>
      <c r="I25" s="109">
        <v>537195</v>
      </c>
      <c r="J25" s="102">
        <v>554500</v>
      </c>
      <c r="K25" s="110">
        <v>554500</v>
      </c>
      <c r="L25" s="109">
        <v>554500</v>
      </c>
      <c r="M25" s="369">
        <f t="shared" si="5"/>
        <v>0</v>
      </c>
      <c r="N25" s="102">
        <v>554500</v>
      </c>
      <c r="O25" s="103">
        <v>534801</v>
      </c>
      <c r="P25" s="109">
        <v>1089301</v>
      </c>
      <c r="Q25" s="108">
        <v>554500</v>
      </c>
      <c r="R25" s="103">
        <v>554500</v>
      </c>
      <c r="S25" s="109">
        <v>0</v>
      </c>
      <c r="T25" s="102">
        <v>554500</v>
      </c>
      <c r="U25" s="103">
        <v>554500</v>
      </c>
      <c r="V25" s="109">
        <v>554500</v>
      </c>
      <c r="W25" s="369">
        <f t="shared" si="6"/>
        <v>-19699</v>
      </c>
      <c r="X25" s="102">
        <v>554500</v>
      </c>
      <c r="Y25" s="103">
        <v>554500</v>
      </c>
      <c r="Z25" s="109">
        <v>1109000</v>
      </c>
      <c r="AA25" s="108">
        <v>554500</v>
      </c>
      <c r="AB25" s="103">
        <v>554500</v>
      </c>
      <c r="AC25" s="109">
        <v>0</v>
      </c>
      <c r="AD25" s="102">
        <v>554500</v>
      </c>
      <c r="AE25" s="103">
        <v>554500</v>
      </c>
      <c r="AF25" s="109">
        <v>1109000</v>
      </c>
      <c r="AG25" s="369">
        <f t="shared" si="7"/>
        <v>0</v>
      </c>
      <c r="AH25" s="108">
        <v>554500</v>
      </c>
      <c r="AI25" s="110">
        <v>554500</v>
      </c>
      <c r="AJ25" s="109">
        <v>554500</v>
      </c>
      <c r="AK25" s="108">
        <v>554500</v>
      </c>
      <c r="AL25" s="110">
        <v>442000</v>
      </c>
      <c r="AM25" s="109">
        <v>442000</v>
      </c>
      <c r="AN25" s="102">
        <v>554500</v>
      </c>
      <c r="AO25" s="110">
        <v>554500</v>
      </c>
      <c r="AP25" s="109">
        <v>554500</v>
      </c>
      <c r="AQ25" s="167">
        <v>0</v>
      </c>
      <c r="AR25" s="169">
        <v>0</v>
      </c>
      <c r="AS25" s="105">
        <f t="shared" si="8"/>
        <v>1646195</v>
      </c>
      <c r="AT25" s="258">
        <f t="shared" si="9"/>
        <v>6616996</v>
      </c>
      <c r="AU25" s="14"/>
    </row>
    <row r="26" spans="1:47" ht="13.5" customHeight="1" x14ac:dyDescent="0.2">
      <c r="A26" s="107" t="s">
        <v>72</v>
      </c>
      <c r="B26" s="100" t="s">
        <v>159</v>
      </c>
      <c r="C26" s="101" t="s">
        <v>72</v>
      </c>
      <c r="D26" s="108">
        <v>106124</v>
      </c>
      <c r="E26" s="103">
        <v>106124</v>
      </c>
      <c r="F26" s="109">
        <v>0</v>
      </c>
      <c r="G26" s="102">
        <v>109900</v>
      </c>
      <c r="H26" s="110">
        <v>109900</v>
      </c>
      <c r="I26" s="109">
        <v>106124</v>
      </c>
      <c r="J26" s="102">
        <v>109900</v>
      </c>
      <c r="K26" s="110">
        <v>109900</v>
      </c>
      <c r="L26" s="109">
        <v>109900</v>
      </c>
      <c r="M26" s="369">
        <f t="shared" si="5"/>
        <v>0</v>
      </c>
      <c r="N26" s="102">
        <v>109900</v>
      </c>
      <c r="O26" s="103">
        <v>109900</v>
      </c>
      <c r="P26" s="109">
        <v>219800</v>
      </c>
      <c r="Q26" s="108">
        <v>109900</v>
      </c>
      <c r="R26" s="103">
        <v>109900</v>
      </c>
      <c r="S26" s="109">
        <v>0</v>
      </c>
      <c r="T26" s="102">
        <v>109900</v>
      </c>
      <c r="U26" s="103">
        <v>109900</v>
      </c>
      <c r="V26" s="109">
        <v>109900</v>
      </c>
      <c r="W26" s="369">
        <f t="shared" si="6"/>
        <v>0</v>
      </c>
      <c r="X26" s="102">
        <v>109900</v>
      </c>
      <c r="Y26" s="103">
        <v>109900</v>
      </c>
      <c r="Z26" s="109">
        <v>219800</v>
      </c>
      <c r="AA26" s="108">
        <v>109900</v>
      </c>
      <c r="AB26" s="103">
        <v>109900</v>
      </c>
      <c r="AC26" s="109">
        <v>0</v>
      </c>
      <c r="AD26" s="102">
        <v>109900</v>
      </c>
      <c r="AE26" s="103">
        <v>109900</v>
      </c>
      <c r="AF26" s="109">
        <v>219800</v>
      </c>
      <c r="AG26" s="369">
        <f t="shared" si="7"/>
        <v>0</v>
      </c>
      <c r="AH26" s="108">
        <v>109900</v>
      </c>
      <c r="AI26" s="110">
        <v>109900</v>
      </c>
      <c r="AJ26" s="109">
        <v>109900</v>
      </c>
      <c r="AK26" s="108">
        <v>109900</v>
      </c>
      <c r="AL26" s="110">
        <v>109900</v>
      </c>
      <c r="AM26" s="109">
        <v>109900</v>
      </c>
      <c r="AN26" s="108">
        <v>109900</v>
      </c>
      <c r="AO26" s="110">
        <v>109900</v>
      </c>
      <c r="AP26" s="109">
        <v>109900</v>
      </c>
      <c r="AQ26" s="167">
        <v>0</v>
      </c>
      <c r="AR26" s="169">
        <v>0</v>
      </c>
      <c r="AS26" s="105">
        <f t="shared" si="8"/>
        <v>325924</v>
      </c>
      <c r="AT26" s="258">
        <f t="shared" si="9"/>
        <v>1315024</v>
      </c>
      <c r="AU26" s="14"/>
    </row>
    <row r="27" spans="1:47" x14ac:dyDescent="0.2">
      <c r="A27" s="107" t="s">
        <v>72</v>
      </c>
      <c r="B27" s="100" t="s">
        <v>73</v>
      </c>
      <c r="C27" s="101" t="s">
        <v>72</v>
      </c>
      <c r="D27" s="108">
        <v>141057</v>
      </c>
      <c r="E27" s="103">
        <v>141057</v>
      </c>
      <c r="F27" s="109">
        <v>141057</v>
      </c>
      <c r="G27" s="102">
        <v>0</v>
      </c>
      <c r="H27" s="110">
        <v>0</v>
      </c>
      <c r="I27" s="109">
        <v>0</v>
      </c>
      <c r="J27" s="102">
        <v>0</v>
      </c>
      <c r="K27" s="110">
        <v>0</v>
      </c>
      <c r="L27" s="109">
        <v>0</v>
      </c>
      <c r="M27" s="369">
        <f t="shared" si="5"/>
        <v>0</v>
      </c>
      <c r="N27" s="102">
        <v>141057</v>
      </c>
      <c r="O27" s="103">
        <v>141057</v>
      </c>
      <c r="P27" s="109">
        <v>141057</v>
      </c>
      <c r="Q27" s="108">
        <v>0</v>
      </c>
      <c r="R27" s="103">
        <v>0</v>
      </c>
      <c r="S27" s="109">
        <v>0</v>
      </c>
      <c r="T27" s="102">
        <v>0</v>
      </c>
      <c r="U27" s="103">
        <v>0</v>
      </c>
      <c r="V27" s="109">
        <v>0</v>
      </c>
      <c r="W27" s="369">
        <f t="shared" si="6"/>
        <v>0</v>
      </c>
      <c r="X27" s="102">
        <v>141057</v>
      </c>
      <c r="Y27" s="103">
        <v>141057</v>
      </c>
      <c r="Z27" s="109">
        <v>141057</v>
      </c>
      <c r="AA27" s="108">
        <v>0</v>
      </c>
      <c r="AB27" s="103">
        <v>0</v>
      </c>
      <c r="AC27" s="109">
        <v>0</v>
      </c>
      <c r="AD27" s="102">
        <v>0</v>
      </c>
      <c r="AE27" s="103">
        <v>0</v>
      </c>
      <c r="AF27" s="109">
        <v>0</v>
      </c>
      <c r="AG27" s="369">
        <f t="shared" si="7"/>
        <v>0</v>
      </c>
      <c r="AH27" s="108">
        <v>147325</v>
      </c>
      <c r="AI27" s="110">
        <v>147325</v>
      </c>
      <c r="AJ27" s="109">
        <v>147325</v>
      </c>
      <c r="AK27" s="108">
        <v>0</v>
      </c>
      <c r="AL27" s="110">
        <v>0</v>
      </c>
      <c r="AM27" s="109">
        <v>0</v>
      </c>
      <c r="AN27" s="108">
        <v>0</v>
      </c>
      <c r="AO27" s="110">
        <v>0</v>
      </c>
      <c r="AP27" s="109">
        <v>0</v>
      </c>
      <c r="AQ27" s="167">
        <v>0</v>
      </c>
      <c r="AR27" s="169">
        <v>0</v>
      </c>
      <c r="AS27" s="105">
        <f t="shared" si="8"/>
        <v>141057</v>
      </c>
      <c r="AT27" s="258">
        <f t="shared" si="9"/>
        <v>570496</v>
      </c>
      <c r="AU27" s="14"/>
    </row>
    <row r="28" spans="1:47" x14ac:dyDescent="0.2">
      <c r="A28" s="107" t="s">
        <v>72</v>
      </c>
      <c r="B28" s="100" t="s">
        <v>75</v>
      </c>
      <c r="C28" s="101" t="s">
        <v>72</v>
      </c>
      <c r="D28" s="108">
        <v>45030</v>
      </c>
      <c r="E28" s="103">
        <v>45030</v>
      </c>
      <c r="F28" s="109">
        <v>45030</v>
      </c>
      <c r="G28" s="102">
        <v>0</v>
      </c>
      <c r="H28" s="110">
        <v>0</v>
      </c>
      <c r="I28" s="109">
        <v>0</v>
      </c>
      <c r="J28" s="102">
        <v>0</v>
      </c>
      <c r="K28" s="110">
        <v>0</v>
      </c>
      <c r="L28" s="109">
        <v>0</v>
      </c>
      <c r="M28" s="369">
        <f t="shared" si="5"/>
        <v>0</v>
      </c>
      <c r="N28" s="102">
        <v>0</v>
      </c>
      <c r="O28" s="103">
        <v>0</v>
      </c>
      <c r="P28" s="109">
        <v>0</v>
      </c>
      <c r="Q28" s="102">
        <v>0</v>
      </c>
      <c r="R28" s="103">
        <v>0</v>
      </c>
      <c r="S28" s="109">
        <v>0</v>
      </c>
      <c r="T28" s="102">
        <v>0</v>
      </c>
      <c r="U28" s="103">
        <v>0</v>
      </c>
      <c r="V28" s="109">
        <v>0</v>
      </c>
      <c r="W28" s="369">
        <f t="shared" si="6"/>
        <v>0</v>
      </c>
      <c r="X28" s="102">
        <v>0</v>
      </c>
      <c r="Y28" s="103">
        <v>0</v>
      </c>
      <c r="Z28" s="109">
        <v>0</v>
      </c>
      <c r="AA28" s="102">
        <v>0</v>
      </c>
      <c r="AB28" s="103">
        <v>0</v>
      </c>
      <c r="AC28" s="109">
        <v>0</v>
      </c>
      <c r="AD28" s="102">
        <v>0</v>
      </c>
      <c r="AE28" s="103">
        <v>0</v>
      </c>
      <c r="AF28" s="109">
        <v>0</v>
      </c>
      <c r="AG28" s="369">
        <f t="shared" si="7"/>
        <v>0</v>
      </c>
      <c r="AH28" s="108">
        <v>0</v>
      </c>
      <c r="AI28" s="110">
        <v>0</v>
      </c>
      <c r="AJ28" s="109">
        <v>0</v>
      </c>
      <c r="AK28" s="108">
        <v>0</v>
      </c>
      <c r="AL28" s="110">
        <v>0</v>
      </c>
      <c r="AM28" s="109">
        <v>0</v>
      </c>
      <c r="AN28" s="108">
        <v>0</v>
      </c>
      <c r="AO28" s="110">
        <v>0</v>
      </c>
      <c r="AP28" s="109">
        <v>0</v>
      </c>
      <c r="AQ28" s="167">
        <v>0</v>
      </c>
      <c r="AR28" s="169">
        <v>0</v>
      </c>
      <c r="AS28" s="105">
        <f t="shared" si="8"/>
        <v>45030</v>
      </c>
      <c r="AT28" s="258">
        <f t="shared" si="9"/>
        <v>45030</v>
      </c>
      <c r="AU28" s="14"/>
    </row>
    <row r="29" spans="1:47" x14ac:dyDescent="0.2">
      <c r="A29" s="107" t="s">
        <v>72</v>
      </c>
      <c r="B29" s="100" t="s">
        <v>76</v>
      </c>
      <c r="C29" s="101" t="s">
        <v>72</v>
      </c>
      <c r="D29" s="108">
        <v>203556</v>
      </c>
      <c r="E29" s="103">
        <v>169280</v>
      </c>
      <c r="F29" s="109">
        <v>169280</v>
      </c>
      <c r="G29" s="102">
        <v>0</v>
      </c>
      <c r="H29" s="110">
        <v>0</v>
      </c>
      <c r="I29" s="109">
        <v>0</v>
      </c>
      <c r="J29" s="102">
        <v>0</v>
      </c>
      <c r="K29" s="110">
        <v>0</v>
      </c>
      <c r="L29" s="109">
        <v>0</v>
      </c>
      <c r="M29" s="369">
        <f t="shared" si="5"/>
        <v>-34276</v>
      </c>
      <c r="N29" s="102">
        <v>0</v>
      </c>
      <c r="O29" s="103">
        <v>0</v>
      </c>
      <c r="P29" s="109">
        <v>0</v>
      </c>
      <c r="Q29" s="102">
        <v>0</v>
      </c>
      <c r="R29" s="103">
        <v>0</v>
      </c>
      <c r="S29" s="109">
        <v>0</v>
      </c>
      <c r="T29" s="102">
        <v>0</v>
      </c>
      <c r="U29" s="103">
        <v>0</v>
      </c>
      <c r="V29" s="109">
        <v>0</v>
      </c>
      <c r="W29" s="369">
        <f t="shared" si="6"/>
        <v>0</v>
      </c>
      <c r="X29" s="102">
        <v>0</v>
      </c>
      <c r="Y29" s="103">
        <v>0</v>
      </c>
      <c r="Z29" s="109">
        <v>0</v>
      </c>
      <c r="AA29" s="102">
        <v>0</v>
      </c>
      <c r="AB29" s="103">
        <v>0</v>
      </c>
      <c r="AC29" s="109">
        <v>0</v>
      </c>
      <c r="AD29" s="102">
        <v>0</v>
      </c>
      <c r="AE29" s="103">
        <v>0</v>
      </c>
      <c r="AF29" s="109">
        <v>0</v>
      </c>
      <c r="AG29" s="369">
        <f t="shared" si="7"/>
        <v>0</v>
      </c>
      <c r="AH29" s="108">
        <v>0</v>
      </c>
      <c r="AI29" s="110">
        <v>0</v>
      </c>
      <c r="AJ29" s="109">
        <v>0</v>
      </c>
      <c r="AK29" s="108">
        <v>0</v>
      </c>
      <c r="AL29" s="110">
        <v>0</v>
      </c>
      <c r="AM29" s="109">
        <v>0</v>
      </c>
      <c r="AN29" s="108">
        <v>0</v>
      </c>
      <c r="AO29" s="110">
        <v>0</v>
      </c>
      <c r="AP29" s="109">
        <v>0</v>
      </c>
      <c r="AQ29" s="167">
        <v>0</v>
      </c>
      <c r="AR29" s="169">
        <v>0</v>
      </c>
      <c r="AS29" s="105">
        <f t="shared" si="8"/>
        <v>203556</v>
      </c>
      <c r="AT29" s="258">
        <f t="shared" si="9"/>
        <v>169280</v>
      </c>
      <c r="AU29" s="14"/>
    </row>
    <row r="30" spans="1:47" ht="15" thickBot="1" x14ac:dyDescent="0.25">
      <c r="A30" s="146" t="s">
        <v>72</v>
      </c>
      <c r="B30" s="147" t="s">
        <v>77</v>
      </c>
      <c r="C30" s="148" t="s">
        <v>72</v>
      </c>
      <c r="D30" s="149">
        <v>35325</v>
      </c>
      <c r="E30" s="150">
        <v>35325</v>
      </c>
      <c r="F30" s="151">
        <v>35325</v>
      </c>
      <c r="G30" s="102">
        <v>0</v>
      </c>
      <c r="H30" s="152">
        <v>0</v>
      </c>
      <c r="I30" s="151">
        <v>0</v>
      </c>
      <c r="J30" s="102">
        <v>0</v>
      </c>
      <c r="K30" s="152">
        <v>0</v>
      </c>
      <c r="L30" s="151">
        <v>0</v>
      </c>
      <c r="M30" s="369">
        <f t="shared" si="5"/>
        <v>0</v>
      </c>
      <c r="N30" s="102">
        <v>0</v>
      </c>
      <c r="O30" s="150">
        <v>0</v>
      </c>
      <c r="P30" s="151">
        <v>0</v>
      </c>
      <c r="Q30" s="102">
        <v>0</v>
      </c>
      <c r="R30" s="150">
        <v>0</v>
      </c>
      <c r="S30" s="151">
        <v>0</v>
      </c>
      <c r="T30" s="102">
        <v>0</v>
      </c>
      <c r="U30" s="150">
        <v>0</v>
      </c>
      <c r="V30" s="151">
        <v>0</v>
      </c>
      <c r="W30" s="369">
        <f t="shared" si="6"/>
        <v>0</v>
      </c>
      <c r="X30" s="102">
        <v>0</v>
      </c>
      <c r="Y30" s="150">
        <v>0</v>
      </c>
      <c r="Z30" s="151">
        <v>0</v>
      </c>
      <c r="AA30" s="102">
        <v>0</v>
      </c>
      <c r="AB30" s="150">
        <v>0</v>
      </c>
      <c r="AC30" s="151">
        <v>0</v>
      </c>
      <c r="AD30" s="102">
        <v>0</v>
      </c>
      <c r="AE30" s="150">
        <v>0</v>
      </c>
      <c r="AF30" s="151">
        <v>0</v>
      </c>
      <c r="AG30" s="369">
        <f t="shared" si="7"/>
        <v>0</v>
      </c>
      <c r="AH30" s="149">
        <v>0</v>
      </c>
      <c r="AI30" s="152">
        <v>0</v>
      </c>
      <c r="AJ30" s="151">
        <v>0</v>
      </c>
      <c r="AK30" s="149">
        <v>0</v>
      </c>
      <c r="AL30" s="152">
        <v>0</v>
      </c>
      <c r="AM30" s="151">
        <v>0</v>
      </c>
      <c r="AN30" s="149">
        <v>0</v>
      </c>
      <c r="AO30" s="152">
        <v>0</v>
      </c>
      <c r="AP30" s="151">
        <v>0</v>
      </c>
      <c r="AQ30" s="170">
        <v>0</v>
      </c>
      <c r="AR30" s="171">
        <v>0</v>
      </c>
      <c r="AS30" s="172">
        <f t="shared" si="8"/>
        <v>35325</v>
      </c>
      <c r="AT30" s="259">
        <f t="shared" si="9"/>
        <v>35325</v>
      </c>
      <c r="AU30" s="14"/>
    </row>
    <row r="31" spans="1:47" ht="15" x14ac:dyDescent="0.25">
      <c r="A31" s="173"/>
      <c r="B31" s="174" t="s">
        <v>138</v>
      </c>
      <c r="C31" s="175"/>
      <c r="D31" s="176">
        <f>SUM(D11:D22)</f>
        <v>0</v>
      </c>
      <c r="E31" s="103">
        <v>0</v>
      </c>
      <c r="F31" s="109">
        <v>0</v>
      </c>
      <c r="G31" s="176">
        <f>SUM(G11:G22)</f>
        <v>3415500</v>
      </c>
      <c r="H31" s="103">
        <f t="shared" ref="H31:I31" si="10">SUM(H11:H22)</f>
        <v>3415500</v>
      </c>
      <c r="I31" s="109">
        <f t="shared" si="10"/>
        <v>0</v>
      </c>
      <c r="J31" s="176">
        <f>SUM(J11:J22)</f>
        <v>0</v>
      </c>
      <c r="K31" s="103">
        <f t="shared" ref="K31:L31" si="11">SUM(K11:K22)</f>
        <v>1500000</v>
      </c>
      <c r="L31" s="109">
        <f t="shared" si="11"/>
        <v>3415500</v>
      </c>
      <c r="M31" s="370">
        <f t="shared" ref="M31" si="12">SUM(M11:M22)</f>
        <v>1500000</v>
      </c>
      <c r="N31" s="176">
        <f>SUM(N11:N22)</f>
        <v>1448400</v>
      </c>
      <c r="O31" s="103">
        <f t="shared" ref="O31:P31" si="13">SUM(O11:O22)</f>
        <v>1448400</v>
      </c>
      <c r="P31" s="109">
        <f t="shared" si="13"/>
        <v>1500000</v>
      </c>
      <c r="Q31" s="176">
        <f>SUM(Q11:Q22)</f>
        <v>3415500</v>
      </c>
      <c r="R31" s="103">
        <f t="shared" ref="R31:S31" si="14">SUM(R11:R22)</f>
        <v>3415500</v>
      </c>
      <c r="S31" s="109">
        <f t="shared" si="14"/>
        <v>1448400</v>
      </c>
      <c r="T31" s="176">
        <f>SUM(T11:T22)</f>
        <v>2310500</v>
      </c>
      <c r="U31" s="103">
        <f t="shared" ref="U31:W31" si="15">SUM(U11:U22)</f>
        <v>2310500</v>
      </c>
      <c r="V31" s="109">
        <f t="shared" si="15"/>
        <v>3415500</v>
      </c>
      <c r="W31" s="370">
        <f t="shared" si="15"/>
        <v>0</v>
      </c>
      <c r="X31" s="176">
        <f>SUM(X11:X22)</f>
        <v>0</v>
      </c>
      <c r="Y31" s="103">
        <f t="shared" ref="Y31:Z31" si="16">SUM(Y11:Y22)</f>
        <v>0</v>
      </c>
      <c r="Z31" s="109">
        <f t="shared" si="16"/>
        <v>2310500</v>
      </c>
      <c r="AA31" s="176">
        <f>SUM(AA11:AA22)</f>
        <v>3415500</v>
      </c>
      <c r="AB31" s="103">
        <f t="shared" ref="AB31:AC31" si="17">SUM(AB11:AB22)</f>
        <v>3415500</v>
      </c>
      <c r="AC31" s="109">
        <f t="shared" si="17"/>
        <v>0</v>
      </c>
      <c r="AD31" s="176">
        <f>SUM(AD11:AD22)</f>
        <v>7024400</v>
      </c>
      <c r="AE31" s="103">
        <f t="shared" ref="AE31:AG31" si="18">SUM(AE11:AE22)</f>
        <v>7024400</v>
      </c>
      <c r="AF31" s="109">
        <f t="shared" si="18"/>
        <v>3415500</v>
      </c>
      <c r="AG31" s="370">
        <f t="shared" si="18"/>
        <v>0</v>
      </c>
      <c r="AH31" s="176">
        <f>SUM(AH11:AH22)</f>
        <v>3250000</v>
      </c>
      <c r="AI31" s="103">
        <f t="shared" ref="AI31:AJ31" si="19">SUM(AI11:AI22)</f>
        <v>1000000</v>
      </c>
      <c r="AJ31" s="109">
        <f t="shared" si="19"/>
        <v>8024400</v>
      </c>
      <c r="AK31" s="176">
        <f>SUM(AK11:AK22)</f>
        <v>550000</v>
      </c>
      <c r="AL31" s="103">
        <f t="shared" ref="AL31:AM31" si="20">SUM(AL11:AL22)</f>
        <v>2800000</v>
      </c>
      <c r="AM31" s="109">
        <f t="shared" si="20"/>
        <v>550000</v>
      </c>
      <c r="AN31" s="176">
        <f>SUM(AN11:AN22)</f>
        <v>3415500</v>
      </c>
      <c r="AO31" s="103">
        <f t="shared" ref="AO31:AP31" si="21">SUM(AO11:AO22)</f>
        <v>0</v>
      </c>
      <c r="AP31" s="109">
        <f t="shared" si="21"/>
        <v>2250000</v>
      </c>
      <c r="AQ31" s="167">
        <v>0</v>
      </c>
      <c r="AR31" s="177">
        <v>0</v>
      </c>
      <c r="AS31" s="105">
        <f>SUM(AS11:AS22)</f>
        <v>3415500</v>
      </c>
      <c r="AT31" s="178">
        <f>SUM(AT11:AT22)</f>
        <v>29745300</v>
      </c>
    </row>
    <row r="32" spans="1:47" ht="15" x14ac:dyDescent="0.25">
      <c r="A32" s="173"/>
      <c r="B32" s="174" t="s">
        <v>139</v>
      </c>
      <c r="C32" s="175"/>
      <c r="D32" s="176">
        <f>D24</f>
        <v>34641</v>
      </c>
      <c r="E32" s="103">
        <v>0</v>
      </c>
      <c r="F32" s="109">
        <v>0</v>
      </c>
      <c r="G32" s="176">
        <f>G24</f>
        <v>34641</v>
      </c>
      <c r="H32" s="103">
        <f t="shared" ref="H32:I32" si="22">H24</f>
        <v>34641</v>
      </c>
      <c r="I32" s="109">
        <f t="shared" si="22"/>
        <v>34641</v>
      </c>
      <c r="J32" s="176">
        <f>J24</f>
        <v>34641</v>
      </c>
      <c r="K32" s="103">
        <f t="shared" ref="K32:M32" si="23">K24</f>
        <v>34641</v>
      </c>
      <c r="L32" s="109">
        <f t="shared" si="23"/>
        <v>34641</v>
      </c>
      <c r="M32" s="371">
        <f t="shared" si="23"/>
        <v>0</v>
      </c>
      <c r="N32" s="176">
        <f>N24</f>
        <v>34641</v>
      </c>
      <c r="O32" s="103">
        <f t="shared" ref="O32:P32" si="24">O24</f>
        <v>34641</v>
      </c>
      <c r="P32" s="109">
        <f t="shared" si="24"/>
        <v>34641</v>
      </c>
      <c r="Q32" s="176">
        <f>Q24</f>
        <v>34641</v>
      </c>
      <c r="R32" s="103">
        <f t="shared" ref="R32:S32" si="25">R24</f>
        <v>34641</v>
      </c>
      <c r="S32" s="109">
        <f t="shared" si="25"/>
        <v>34641</v>
      </c>
      <c r="T32" s="176">
        <f>T24</f>
        <v>34641</v>
      </c>
      <c r="U32" s="103">
        <f t="shared" ref="U32:W32" si="26">U24</f>
        <v>34641</v>
      </c>
      <c r="V32" s="109">
        <f t="shared" si="26"/>
        <v>34641</v>
      </c>
      <c r="W32" s="371">
        <f t="shared" si="26"/>
        <v>0</v>
      </c>
      <c r="X32" s="176">
        <f>X24</f>
        <v>34641</v>
      </c>
      <c r="Y32" s="103">
        <f t="shared" ref="Y32:Z32" si="27">Y24</f>
        <v>34641</v>
      </c>
      <c r="Z32" s="109">
        <f t="shared" si="27"/>
        <v>34641</v>
      </c>
      <c r="AA32" s="176">
        <f>AA24</f>
        <v>34641</v>
      </c>
      <c r="AB32" s="103">
        <f t="shared" ref="AB32:AC32" si="28">AB24</f>
        <v>34641</v>
      </c>
      <c r="AC32" s="109">
        <f t="shared" si="28"/>
        <v>34641</v>
      </c>
      <c r="AD32" s="176">
        <f>AD24</f>
        <v>34641</v>
      </c>
      <c r="AE32" s="103">
        <f t="shared" ref="AE32:AG32" si="29">AE24</f>
        <v>34641</v>
      </c>
      <c r="AF32" s="109">
        <f t="shared" si="29"/>
        <v>34641</v>
      </c>
      <c r="AG32" s="371">
        <f t="shared" si="29"/>
        <v>0</v>
      </c>
      <c r="AH32" s="176">
        <f>AH24</f>
        <v>34641</v>
      </c>
      <c r="AI32" s="103">
        <f t="shared" ref="AI32:AJ32" si="30">AI24</f>
        <v>34641</v>
      </c>
      <c r="AJ32" s="109">
        <f t="shared" si="30"/>
        <v>34641</v>
      </c>
      <c r="AK32" s="176">
        <f>AK24</f>
        <v>34641</v>
      </c>
      <c r="AL32" s="103">
        <f t="shared" ref="AL32:AM32" si="31">AL24</f>
        <v>34641</v>
      </c>
      <c r="AM32" s="109">
        <f t="shared" si="31"/>
        <v>34641</v>
      </c>
      <c r="AN32" s="176">
        <f>AN24</f>
        <v>34641</v>
      </c>
      <c r="AO32" s="103">
        <f t="shared" ref="AO32:AP32" si="32">AO24</f>
        <v>34641</v>
      </c>
      <c r="AP32" s="109">
        <f t="shared" si="32"/>
        <v>34641</v>
      </c>
      <c r="AQ32" s="167">
        <v>0</v>
      </c>
      <c r="AR32" s="177">
        <v>0</v>
      </c>
      <c r="AS32" s="105">
        <f>AS24</f>
        <v>103923</v>
      </c>
      <c r="AT32" s="178">
        <f>AT24</f>
        <v>415692</v>
      </c>
    </row>
    <row r="33" spans="1:47" ht="15.75" thickBot="1" x14ac:dyDescent="0.3">
      <c r="A33" s="179"/>
      <c r="B33" s="180" t="s">
        <v>140</v>
      </c>
      <c r="C33" s="181"/>
      <c r="D33" s="182">
        <f>SUM(D25:D30)</f>
        <v>1068287</v>
      </c>
      <c r="E33" s="183">
        <f t="shared" ref="E33" si="33">SUM(E25:E30)</f>
        <v>1034011</v>
      </c>
      <c r="F33" s="184">
        <v>0</v>
      </c>
      <c r="G33" s="182">
        <f>SUM(G25:G30)</f>
        <v>664400</v>
      </c>
      <c r="H33" s="183">
        <f t="shared" ref="H33:I33" si="34">SUM(H25:H30)</f>
        <v>664400</v>
      </c>
      <c r="I33" s="184">
        <f t="shared" si="34"/>
        <v>643319</v>
      </c>
      <c r="J33" s="182">
        <f>SUM(J25:J30)</f>
        <v>664400</v>
      </c>
      <c r="K33" s="183">
        <f t="shared" ref="K33:L33" si="35">SUM(K25:K30)</f>
        <v>664400</v>
      </c>
      <c r="L33" s="184">
        <f t="shared" si="35"/>
        <v>664400</v>
      </c>
      <c r="M33" s="372">
        <f t="shared" ref="M33" si="36">SUM(M25:M30)</f>
        <v>-34276</v>
      </c>
      <c r="N33" s="182">
        <f>SUM(N25:N30)</f>
        <v>805457</v>
      </c>
      <c r="O33" s="183">
        <f t="shared" ref="O33:P33" si="37">SUM(O25:O30)</f>
        <v>785758</v>
      </c>
      <c r="P33" s="184">
        <f t="shared" si="37"/>
        <v>1450158</v>
      </c>
      <c r="Q33" s="182">
        <f>SUM(Q25:Q30)</f>
        <v>664400</v>
      </c>
      <c r="R33" s="183">
        <f t="shared" ref="R33:S33" si="38">SUM(R25:R30)</f>
        <v>664400</v>
      </c>
      <c r="S33" s="184">
        <f t="shared" si="38"/>
        <v>0</v>
      </c>
      <c r="T33" s="182">
        <f>SUM(T25:T30)</f>
        <v>664400</v>
      </c>
      <c r="U33" s="183">
        <f t="shared" ref="U33:W33" si="39">SUM(U25:U30)</f>
        <v>664400</v>
      </c>
      <c r="V33" s="184">
        <f t="shared" si="39"/>
        <v>664400</v>
      </c>
      <c r="W33" s="372">
        <f t="shared" si="39"/>
        <v>-19699</v>
      </c>
      <c r="X33" s="182">
        <f>SUM(X25:X30)</f>
        <v>805457</v>
      </c>
      <c r="Y33" s="183">
        <f t="shared" ref="Y33:Z33" si="40">SUM(Y25:Y30)</f>
        <v>805457</v>
      </c>
      <c r="Z33" s="184">
        <f t="shared" si="40"/>
        <v>1469857</v>
      </c>
      <c r="AA33" s="182">
        <f>SUM(AA25:AA30)</f>
        <v>664400</v>
      </c>
      <c r="AB33" s="183">
        <f t="shared" ref="AB33:AC33" si="41">SUM(AB25:AB30)</f>
        <v>664400</v>
      </c>
      <c r="AC33" s="184">
        <f t="shared" si="41"/>
        <v>0</v>
      </c>
      <c r="AD33" s="182">
        <f>SUM(AD25:AD30)</f>
        <v>664400</v>
      </c>
      <c r="AE33" s="183">
        <f t="shared" ref="AE33:AG33" si="42">SUM(AE25:AE30)</f>
        <v>664400</v>
      </c>
      <c r="AF33" s="184">
        <f t="shared" si="42"/>
        <v>1328800</v>
      </c>
      <c r="AG33" s="372">
        <f t="shared" si="42"/>
        <v>0</v>
      </c>
      <c r="AH33" s="182">
        <f>SUM(AH25:AH30)</f>
        <v>811725</v>
      </c>
      <c r="AI33" s="183">
        <f t="shared" ref="AI33:AJ33" si="43">SUM(AI25:AI30)</f>
        <v>811725</v>
      </c>
      <c r="AJ33" s="184">
        <f t="shared" si="43"/>
        <v>811725</v>
      </c>
      <c r="AK33" s="182">
        <f>SUM(AK25:AK30)</f>
        <v>664400</v>
      </c>
      <c r="AL33" s="183">
        <f t="shared" ref="AL33:AM33" si="44">SUM(AL25:AL30)</f>
        <v>551900</v>
      </c>
      <c r="AM33" s="184">
        <f t="shared" si="44"/>
        <v>551900</v>
      </c>
      <c r="AN33" s="182">
        <f>SUM(AN25:AN30)</f>
        <v>664400</v>
      </c>
      <c r="AO33" s="183">
        <f t="shared" ref="AO33:AP33" si="45">SUM(AO25:AO30)</f>
        <v>664400</v>
      </c>
      <c r="AP33" s="184">
        <f t="shared" si="45"/>
        <v>664400</v>
      </c>
      <c r="AQ33" s="185">
        <v>0</v>
      </c>
      <c r="AR33" s="186">
        <v>0</v>
      </c>
      <c r="AS33" s="187">
        <f>SUM(AS25:AS30)</f>
        <v>2397087</v>
      </c>
      <c r="AT33" s="188">
        <f>SUM(AT25:AT30)</f>
        <v>8752151</v>
      </c>
    </row>
    <row r="34" spans="1:47" s="17" customFormat="1" ht="15.75" thickBot="1" x14ac:dyDescent="0.3">
      <c r="A34" s="449" t="s">
        <v>78</v>
      </c>
      <c r="B34" s="450"/>
      <c r="C34" s="153"/>
      <c r="D34" s="112">
        <f t="shared" ref="D34:AT34" si="46">SUM(D10:D30)</f>
        <v>1102928</v>
      </c>
      <c r="E34" s="113">
        <f t="shared" si="46"/>
        <v>1068652</v>
      </c>
      <c r="F34" s="111">
        <f t="shared" si="46"/>
        <v>425333</v>
      </c>
      <c r="G34" s="112">
        <f t="shared" si="46"/>
        <v>4114541</v>
      </c>
      <c r="H34" s="113">
        <f t="shared" si="46"/>
        <v>4114541</v>
      </c>
      <c r="I34" s="111">
        <f t="shared" si="46"/>
        <v>677960</v>
      </c>
      <c r="J34" s="112">
        <f t="shared" si="46"/>
        <v>699041</v>
      </c>
      <c r="K34" s="113">
        <f t="shared" si="46"/>
        <v>2199041</v>
      </c>
      <c r="L34" s="111">
        <f t="shared" si="46"/>
        <v>4114541</v>
      </c>
      <c r="M34" s="373">
        <f t="shared" ref="M34" si="47">SUM(M10:M30)</f>
        <v>1465724</v>
      </c>
      <c r="N34" s="112">
        <f t="shared" si="46"/>
        <v>2288498</v>
      </c>
      <c r="O34" s="113">
        <f t="shared" si="46"/>
        <v>2268799</v>
      </c>
      <c r="P34" s="111">
        <f t="shared" si="46"/>
        <v>2984799</v>
      </c>
      <c r="Q34" s="112">
        <f t="shared" si="46"/>
        <v>4114541</v>
      </c>
      <c r="R34" s="113">
        <f t="shared" si="46"/>
        <v>4114541</v>
      </c>
      <c r="S34" s="111">
        <f t="shared" si="46"/>
        <v>1483041</v>
      </c>
      <c r="T34" s="112">
        <f t="shared" si="46"/>
        <v>3009541</v>
      </c>
      <c r="U34" s="113">
        <f t="shared" si="46"/>
        <v>3009541</v>
      </c>
      <c r="V34" s="111">
        <f t="shared" si="46"/>
        <v>4114541</v>
      </c>
      <c r="W34" s="373">
        <f t="shared" si="46"/>
        <v>-19699</v>
      </c>
      <c r="X34" s="112">
        <f t="shared" si="46"/>
        <v>840098</v>
      </c>
      <c r="Y34" s="113">
        <f t="shared" si="46"/>
        <v>840098</v>
      </c>
      <c r="Z34" s="111">
        <f t="shared" si="46"/>
        <v>3814998</v>
      </c>
      <c r="AA34" s="112">
        <f t="shared" si="46"/>
        <v>4114541</v>
      </c>
      <c r="AB34" s="113">
        <f t="shared" si="46"/>
        <v>4114541</v>
      </c>
      <c r="AC34" s="111">
        <f t="shared" si="46"/>
        <v>34641</v>
      </c>
      <c r="AD34" s="112">
        <f t="shared" si="46"/>
        <v>7723441</v>
      </c>
      <c r="AE34" s="113">
        <f t="shared" si="46"/>
        <v>7723441</v>
      </c>
      <c r="AF34" s="111">
        <f t="shared" si="46"/>
        <v>4778941</v>
      </c>
      <c r="AG34" s="373">
        <f t="shared" ref="AG34" si="48">SUM(AG10:AG30)</f>
        <v>0</v>
      </c>
      <c r="AH34" s="112">
        <f t="shared" si="46"/>
        <v>4096366</v>
      </c>
      <c r="AI34" s="113">
        <f t="shared" si="46"/>
        <v>1846366</v>
      </c>
      <c r="AJ34" s="111">
        <f t="shared" si="46"/>
        <v>8870766</v>
      </c>
      <c r="AK34" s="112">
        <f t="shared" si="46"/>
        <v>1249041</v>
      </c>
      <c r="AL34" s="113">
        <f t="shared" si="46"/>
        <v>3386541</v>
      </c>
      <c r="AM34" s="111">
        <f t="shared" si="46"/>
        <v>1136541</v>
      </c>
      <c r="AN34" s="112">
        <f t="shared" si="46"/>
        <v>4114541</v>
      </c>
      <c r="AO34" s="113">
        <f t="shared" si="46"/>
        <v>699041</v>
      </c>
      <c r="AP34" s="111">
        <f t="shared" si="46"/>
        <v>2949041</v>
      </c>
      <c r="AQ34" s="189">
        <f t="shared" si="46"/>
        <v>0</v>
      </c>
      <c r="AR34" s="190">
        <f t="shared" si="46"/>
        <v>0</v>
      </c>
      <c r="AS34" s="114">
        <f t="shared" si="46"/>
        <v>5916510</v>
      </c>
      <c r="AT34" s="114">
        <f t="shared" si="46"/>
        <v>38913143</v>
      </c>
      <c r="AU34" s="115"/>
    </row>
    <row r="35" spans="1:47" ht="15.75" thickTop="1" thickBot="1" x14ac:dyDescent="0.25">
      <c r="A35" s="116"/>
      <c r="B35" s="117" t="s">
        <v>79</v>
      </c>
      <c r="C35" s="118"/>
      <c r="D35" s="119">
        <f>D34</f>
        <v>1102928</v>
      </c>
      <c r="E35" s="120"/>
      <c r="F35" s="121"/>
      <c r="G35" s="119">
        <f>SUM(D35,G34)</f>
        <v>5217469</v>
      </c>
      <c r="H35" s="120"/>
      <c r="I35" s="121"/>
      <c r="J35" s="119">
        <f>SUM(G35,J34)</f>
        <v>5916510</v>
      </c>
      <c r="K35" s="120"/>
      <c r="L35" s="121"/>
      <c r="M35" s="374">
        <f>J35+M34</f>
        <v>7382234</v>
      </c>
      <c r="N35" s="119">
        <f>M35+N34</f>
        <v>9670732</v>
      </c>
      <c r="O35" s="120"/>
      <c r="P35" s="121"/>
      <c r="Q35" s="119">
        <f>SUM(N35,Q34)</f>
        <v>13785273</v>
      </c>
      <c r="R35" s="120"/>
      <c r="S35" s="121"/>
      <c r="T35" s="119">
        <f>SUM(Q35,T34)</f>
        <v>16794814</v>
      </c>
      <c r="U35" s="120"/>
      <c r="V35" s="121"/>
      <c r="W35" s="374">
        <f>T35+W34</f>
        <v>16775115</v>
      </c>
      <c r="X35" s="119">
        <f>W35+X34</f>
        <v>17615213</v>
      </c>
      <c r="Y35" s="120"/>
      <c r="Z35" s="121"/>
      <c r="AA35" s="119">
        <f>SUM(X35,AA34)</f>
        <v>21729754</v>
      </c>
      <c r="AB35" s="120"/>
      <c r="AC35" s="121"/>
      <c r="AD35" s="119">
        <f>SUM(AA35,AD34)</f>
        <v>29453195</v>
      </c>
      <c r="AE35" s="120"/>
      <c r="AF35" s="121"/>
      <c r="AG35" s="374">
        <f>AE36+AG34</f>
        <v>29453195</v>
      </c>
      <c r="AH35" s="119">
        <f>AG35+AH34</f>
        <v>33549561</v>
      </c>
      <c r="AI35" s="120"/>
      <c r="AJ35" s="121"/>
      <c r="AK35" s="119">
        <f>SUM(AH35,AK34)</f>
        <v>34798602</v>
      </c>
      <c r="AL35" s="120"/>
      <c r="AM35" s="121"/>
      <c r="AN35" s="119">
        <f>SUM(AK35,AN34)</f>
        <v>38913143</v>
      </c>
      <c r="AO35" s="120"/>
      <c r="AP35" s="121"/>
      <c r="AQ35" s="121"/>
      <c r="AR35" s="121"/>
      <c r="AS35" s="122"/>
      <c r="AT35" s="122"/>
    </row>
    <row r="36" spans="1:47" ht="15" thickTop="1" x14ac:dyDescent="0.2">
      <c r="A36" s="123"/>
      <c r="B36" s="124" t="s">
        <v>80</v>
      </c>
      <c r="C36" s="125"/>
      <c r="D36" s="126"/>
      <c r="E36" s="127">
        <f>E34</f>
        <v>1068652</v>
      </c>
      <c r="F36" s="128"/>
      <c r="G36" s="126"/>
      <c r="H36" s="127">
        <f>SUM(E36,H34)</f>
        <v>5183193</v>
      </c>
      <c r="I36" s="128"/>
      <c r="J36" s="126"/>
      <c r="K36" s="127">
        <f>SUM(H36,K34)</f>
        <v>7382234</v>
      </c>
      <c r="L36" s="128"/>
      <c r="M36" s="375"/>
      <c r="N36" s="126"/>
      <c r="O36" s="127">
        <f>SUM(K36,O34)</f>
        <v>9651033</v>
      </c>
      <c r="P36" s="128"/>
      <c r="Q36" s="126"/>
      <c r="R36" s="127">
        <f>SUM(O36,R34)</f>
        <v>13765574</v>
      </c>
      <c r="S36" s="128"/>
      <c r="T36" s="126"/>
      <c r="U36" s="127">
        <f>SUM(R36,U34)</f>
        <v>16775115</v>
      </c>
      <c r="V36" s="128"/>
      <c r="W36" s="375"/>
      <c r="X36" s="126"/>
      <c r="Y36" s="127">
        <f>SUM(U36,Y34)</f>
        <v>17615213</v>
      </c>
      <c r="Z36" s="128"/>
      <c r="AA36" s="126"/>
      <c r="AB36" s="127">
        <f>SUM(Y36,AB34)</f>
        <v>21729754</v>
      </c>
      <c r="AC36" s="128"/>
      <c r="AD36" s="126"/>
      <c r="AE36" s="127">
        <f>SUM(AB36,AE34)</f>
        <v>29453195</v>
      </c>
      <c r="AF36" s="128"/>
      <c r="AG36" s="375"/>
      <c r="AH36" s="126"/>
      <c r="AI36" s="127">
        <f>SUM(AE36,AI34)</f>
        <v>31299561</v>
      </c>
      <c r="AJ36" s="128"/>
      <c r="AK36" s="126"/>
      <c r="AL36" s="127">
        <f>SUM(AI36,AL34)</f>
        <v>34686102</v>
      </c>
      <c r="AM36" s="128"/>
      <c r="AN36" s="126"/>
      <c r="AO36" s="127">
        <f>+AL36+AO34</f>
        <v>35385143</v>
      </c>
      <c r="AP36" s="128"/>
      <c r="AQ36" s="127">
        <f>AO36+AQ34</f>
        <v>35385143</v>
      </c>
      <c r="AR36" s="128"/>
      <c r="AS36" s="122"/>
      <c r="AT36" s="122"/>
    </row>
    <row r="37" spans="1:47" ht="15" thickBot="1" x14ac:dyDescent="0.25">
      <c r="A37" s="129"/>
      <c r="B37" s="130" t="s">
        <v>81</v>
      </c>
      <c r="C37" s="131"/>
      <c r="D37" s="132"/>
      <c r="E37" s="133"/>
      <c r="F37" s="134">
        <f>F34</f>
        <v>425333</v>
      </c>
      <c r="G37" s="132"/>
      <c r="H37" s="133"/>
      <c r="I37" s="134">
        <f>SUM(F37,I34)</f>
        <v>1103293</v>
      </c>
      <c r="J37" s="132"/>
      <c r="K37" s="133"/>
      <c r="L37" s="134">
        <f>SUM(I37,L34)</f>
        <v>5217834</v>
      </c>
      <c r="M37" s="375"/>
      <c r="N37" s="132"/>
      <c r="O37" s="133"/>
      <c r="P37" s="134">
        <f>SUM(L37,P34)</f>
        <v>8202633</v>
      </c>
      <c r="Q37" s="132"/>
      <c r="R37" s="133"/>
      <c r="S37" s="134">
        <f>SUM(P37,S34)</f>
        <v>9685674</v>
      </c>
      <c r="T37" s="132"/>
      <c r="U37" s="133"/>
      <c r="V37" s="134">
        <f>SUM(S37,V34)</f>
        <v>13800215</v>
      </c>
      <c r="W37" s="375"/>
      <c r="X37" s="132"/>
      <c r="Y37" s="133"/>
      <c r="Z37" s="134">
        <f>SUM(V37,Z34)</f>
        <v>17615213</v>
      </c>
      <c r="AA37" s="132"/>
      <c r="AB37" s="133"/>
      <c r="AC37" s="134">
        <f>SUM(Z37,AC34)</f>
        <v>17649854</v>
      </c>
      <c r="AD37" s="132"/>
      <c r="AE37" s="133"/>
      <c r="AF37" s="134">
        <f>SUM(AC37,AF34)</f>
        <v>22428795</v>
      </c>
      <c r="AG37" s="375"/>
      <c r="AH37" s="132"/>
      <c r="AI37" s="133"/>
      <c r="AJ37" s="134">
        <f>SUM(AF37,AJ34)</f>
        <v>31299561</v>
      </c>
      <c r="AK37" s="132"/>
      <c r="AL37" s="133"/>
      <c r="AM37" s="134">
        <f>SUM(AJ37,AM34)</f>
        <v>32436102</v>
      </c>
      <c r="AN37" s="132"/>
      <c r="AO37" s="133"/>
      <c r="AP37" s="134">
        <f>SUM(AM37,AP34)</f>
        <v>35385143</v>
      </c>
      <c r="AQ37" s="133"/>
      <c r="AR37" s="134">
        <f>SUM(AP37,AR34)</f>
        <v>35385143</v>
      </c>
      <c r="AS37" s="14"/>
      <c r="AT37" s="14"/>
    </row>
    <row r="38" spans="1:47" ht="15" customHeight="1" thickTop="1" x14ac:dyDescent="0.4">
      <c r="D38" s="442"/>
      <c r="E38" s="443"/>
      <c r="F38" s="444"/>
      <c r="G38" s="442"/>
      <c r="H38" s="443"/>
      <c r="I38" s="444"/>
      <c r="J38" s="442"/>
      <c r="K38" s="443"/>
      <c r="L38" s="444"/>
      <c r="M38" s="348"/>
      <c r="N38" s="442"/>
      <c r="O38" s="443"/>
      <c r="P38" s="444"/>
      <c r="Q38" s="442"/>
      <c r="R38" s="443"/>
      <c r="S38" s="444"/>
      <c r="T38" s="442"/>
      <c r="U38" s="443"/>
      <c r="V38" s="444"/>
      <c r="W38" s="348"/>
      <c r="X38" s="442"/>
      <c r="Y38" s="443"/>
      <c r="Z38" s="444"/>
      <c r="AA38" s="442"/>
      <c r="AB38" s="443"/>
      <c r="AC38" s="444"/>
      <c r="AD38" s="442"/>
      <c r="AE38" s="443"/>
      <c r="AF38" s="444"/>
      <c r="AG38" s="348"/>
      <c r="AH38" s="442"/>
      <c r="AI38" s="443"/>
      <c r="AJ38" s="444"/>
      <c r="AK38" s="442"/>
      <c r="AL38" s="443"/>
      <c r="AM38" s="444"/>
      <c r="AN38" s="442"/>
      <c r="AO38" s="443"/>
      <c r="AP38" s="444"/>
      <c r="AQ38" s="157"/>
      <c r="AR38" s="440">
        <f>AR3</f>
        <v>0</v>
      </c>
      <c r="AS38" s="14"/>
    </row>
    <row r="39" spans="1:47" ht="15" customHeight="1" thickBot="1" x14ac:dyDescent="0.45">
      <c r="D39" s="445"/>
      <c r="E39" s="445"/>
      <c r="F39" s="446"/>
      <c r="G39" s="445"/>
      <c r="H39" s="445"/>
      <c r="I39" s="446"/>
      <c r="J39" s="445"/>
      <c r="K39" s="445"/>
      <c r="L39" s="446"/>
      <c r="M39" s="349"/>
      <c r="N39" s="445"/>
      <c r="O39" s="445"/>
      <c r="P39" s="446"/>
      <c r="Q39" s="445"/>
      <c r="R39" s="445"/>
      <c r="S39" s="446"/>
      <c r="T39" s="445"/>
      <c r="U39" s="445"/>
      <c r="V39" s="446"/>
      <c r="W39" s="349"/>
      <c r="X39" s="445"/>
      <c r="Y39" s="445"/>
      <c r="Z39" s="446"/>
      <c r="AA39" s="445"/>
      <c r="AB39" s="445"/>
      <c r="AC39" s="446"/>
      <c r="AD39" s="445"/>
      <c r="AE39" s="445"/>
      <c r="AF39" s="446"/>
      <c r="AG39" s="349"/>
      <c r="AH39" s="445"/>
      <c r="AI39" s="445"/>
      <c r="AJ39" s="446"/>
      <c r="AK39" s="445"/>
      <c r="AL39" s="445"/>
      <c r="AM39" s="446"/>
      <c r="AN39" s="445"/>
      <c r="AO39" s="445"/>
      <c r="AP39" s="446"/>
      <c r="AQ39" s="158"/>
      <c r="AR39" s="441"/>
      <c r="AS39" s="14"/>
    </row>
    <row r="40" spans="1:47" x14ac:dyDescent="0.2">
      <c r="AS40" s="14"/>
    </row>
    <row r="41" spans="1:47" x14ac:dyDescent="0.2">
      <c r="AS41" s="14"/>
    </row>
    <row r="42" spans="1:47" x14ac:dyDescent="0.2">
      <c r="D42" s="14"/>
      <c r="AS42" s="14"/>
    </row>
    <row r="43" spans="1:47" x14ac:dyDescent="0.2">
      <c r="D43" s="14"/>
    </row>
    <row r="44" spans="1:47" x14ac:dyDescent="0.2">
      <c r="D44" s="14"/>
    </row>
    <row r="45" spans="1:47" x14ac:dyDescent="0.2">
      <c r="D45" s="14"/>
    </row>
    <row r="46" spans="1:47" x14ac:dyDescent="0.2">
      <c r="D46" s="14"/>
    </row>
    <row r="47" spans="1:47" x14ac:dyDescent="0.2">
      <c r="D47" s="14"/>
    </row>
    <row r="48" spans="1:47" x14ac:dyDescent="0.2">
      <c r="D48" s="14"/>
    </row>
    <row r="49" spans="4:4" x14ac:dyDescent="0.2">
      <c r="D49" s="14"/>
    </row>
    <row r="50" spans="4:4" x14ac:dyDescent="0.2">
      <c r="D50" s="14"/>
    </row>
  </sheetData>
  <autoFilter ref="A9:AU39" xr:uid="{20D189A2-C5E2-4F44-B326-EA17F866D0B3}"/>
  <mergeCells count="76">
    <mergeCell ref="AG3:AG4"/>
    <mergeCell ref="AG5:AG9"/>
    <mergeCell ref="W3:W4"/>
    <mergeCell ref="W5:W9"/>
    <mergeCell ref="T3:V4"/>
    <mergeCell ref="AD5:AD9"/>
    <mergeCell ref="X5:X9"/>
    <mergeCell ref="D3:F4"/>
    <mergeCell ref="G3:I4"/>
    <mergeCell ref="J3:L4"/>
    <mergeCell ref="N3:P4"/>
    <mergeCell ref="Q3:S4"/>
    <mergeCell ref="M3:M4"/>
    <mergeCell ref="Q5:Q9"/>
    <mergeCell ref="L5:L9"/>
    <mergeCell ref="N5:N9"/>
    <mergeCell ref="O5:O9"/>
    <mergeCell ref="P5:P9"/>
    <mergeCell ref="M5:M9"/>
    <mergeCell ref="AQ3:AR4"/>
    <mergeCell ref="C5:C9"/>
    <mergeCell ref="D5:D9"/>
    <mergeCell ref="E5:E9"/>
    <mergeCell ref="F5:F9"/>
    <mergeCell ref="G5:G9"/>
    <mergeCell ref="H5:H9"/>
    <mergeCell ref="I5:I9"/>
    <mergeCell ref="J5:J9"/>
    <mergeCell ref="X3:Z4"/>
    <mergeCell ref="AA3:AC4"/>
    <mergeCell ref="AD3:AF4"/>
    <mergeCell ref="AH3:AJ4"/>
    <mergeCell ref="AK3:AM4"/>
    <mergeCell ref="AN3:AP4"/>
    <mergeCell ref="K5:K9"/>
    <mergeCell ref="R5:R9"/>
    <mergeCell ref="S5:S9"/>
    <mergeCell ref="T5:T9"/>
    <mergeCell ref="U5:U9"/>
    <mergeCell ref="V5:V9"/>
    <mergeCell ref="AS5:AS9"/>
    <mergeCell ref="AT5:AT9"/>
    <mergeCell ref="AL5:AL9"/>
    <mergeCell ref="AM5:AM9"/>
    <mergeCell ref="AN5:AN9"/>
    <mergeCell ref="AO5:AO9"/>
    <mergeCell ref="AP5:AP9"/>
    <mergeCell ref="AQ5:AQ9"/>
    <mergeCell ref="J38:L39"/>
    <mergeCell ref="N38:P39"/>
    <mergeCell ref="Q38:S39"/>
    <mergeCell ref="T38:V39"/>
    <mergeCell ref="AR5:AR9"/>
    <mergeCell ref="AE5:AE9"/>
    <mergeCell ref="AF5:AF9"/>
    <mergeCell ref="AH5:AH9"/>
    <mergeCell ref="AI5:AI9"/>
    <mergeCell ref="AJ5:AJ9"/>
    <mergeCell ref="AK5:AK9"/>
    <mergeCell ref="Y5:Y9"/>
    <mergeCell ref="Z5:Z9"/>
    <mergeCell ref="AA5:AA9"/>
    <mergeCell ref="AB5:AB9"/>
    <mergeCell ref="AC5:AC9"/>
    <mergeCell ref="A6:B6"/>
    <mergeCell ref="A7:B7"/>
    <mergeCell ref="A34:B34"/>
    <mergeCell ref="D38:F39"/>
    <mergeCell ref="G38:I39"/>
    <mergeCell ref="AR38:AR39"/>
    <mergeCell ref="X38:Z39"/>
    <mergeCell ref="AA38:AC39"/>
    <mergeCell ref="AD38:AF39"/>
    <mergeCell ref="AH38:AJ39"/>
    <mergeCell ref="AK38:AM39"/>
    <mergeCell ref="AN38:AP39"/>
  </mergeCells>
  <pageMargins left="0.7" right="0.7" top="0.75" bottom="0.75" header="0.3" footer="0.3"/>
  <pageSetup scale="45" orientation="landscape" r:id="rId1"/>
  <headerFooter>
    <oddFooter>&amp;LPublish Date: 6/6/2024&amp;CFlorida PALM FY 2023 - 2024 Spend Plan SSI Detail&amp;R&amp;P of &amp;N</oddFooter>
  </headerFooter>
  <colBreaks count="3" manualBreakCount="3">
    <brk id="13" max="38" man="1"/>
    <brk id="23" max="1048575" man="1"/>
    <brk id="3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2543-0D19-4C72-91E0-4673619394A2}">
  <dimension ref="A6:BH57"/>
  <sheetViews>
    <sheetView zoomScale="96" zoomScaleNormal="96" zoomScaleSheetLayoutView="100" workbookViewId="0">
      <selection activeCell="AQ14" sqref="AQ14"/>
    </sheetView>
  </sheetViews>
  <sheetFormatPr defaultColWidth="9.140625" defaultRowHeight="14.25" x14ac:dyDescent="0.2"/>
  <cols>
    <col min="1" max="1" width="63.42578125" style="1" customWidth="1"/>
    <col min="2" max="4" width="17.85546875" style="14" customWidth="1"/>
    <col min="5" max="6" width="16.28515625" style="78" customWidth="1"/>
    <col min="7" max="8" width="16.28515625" style="78" hidden="1" customWidth="1"/>
    <col min="9" max="10" width="16.28515625" style="78" customWidth="1"/>
    <col min="11" max="12" width="16.28515625" style="78" hidden="1" customWidth="1"/>
    <col min="13" max="14" width="16.28515625" style="78" customWidth="1"/>
    <col min="15" max="16" width="16.28515625" style="78" hidden="1" customWidth="1"/>
    <col min="17" max="17" width="16.28515625" style="377" customWidth="1"/>
    <col min="18" max="19" width="16.28515625" style="78" customWidth="1"/>
    <col min="20" max="21" width="16.28515625" style="78" hidden="1" customWidth="1"/>
    <col min="22" max="23" width="16.28515625" style="78" customWidth="1"/>
    <col min="24" max="25" width="16.28515625" style="78" hidden="1" customWidth="1"/>
    <col min="26" max="28" width="16.28515625" style="78" customWidth="1"/>
    <col min="29" max="29" width="16.28515625" style="78" hidden="1" customWidth="1"/>
    <col min="30" max="30" width="16.28515625" style="377" customWidth="1"/>
    <col min="31" max="32" width="16.28515625" style="78" customWidth="1"/>
    <col min="33" max="34" width="16.28515625" style="78" hidden="1" customWidth="1"/>
    <col min="35" max="35" width="16.28515625" style="78" customWidth="1"/>
    <col min="36" max="36" width="16.7109375" style="78" customWidth="1"/>
    <col min="37" max="38" width="16.28515625" style="78" hidden="1" customWidth="1"/>
    <col min="39" max="40" width="16.28515625" style="78" customWidth="1"/>
    <col min="41" max="42" width="16.28515625" style="78" hidden="1" customWidth="1"/>
    <col min="43" max="43" width="16.28515625" style="377" customWidth="1"/>
    <col min="44" max="45" width="16.28515625" style="78" customWidth="1"/>
    <col min="46" max="47" width="16.28515625" style="78" hidden="1" customWidth="1"/>
    <col min="48" max="49" width="16.28515625" style="78" customWidth="1"/>
    <col min="50" max="51" width="16.28515625" style="78" hidden="1" customWidth="1"/>
    <col min="52" max="53" width="16.28515625" style="78" customWidth="1"/>
    <col min="54" max="57" width="16.28515625" style="78" hidden="1" customWidth="1"/>
    <col min="58" max="58" width="16.85546875" style="78" customWidth="1"/>
    <col min="59" max="59" width="16.42578125" style="78" bestFit="1" customWidth="1"/>
    <col min="60" max="60" width="16.28515625" style="78" hidden="1" customWidth="1"/>
    <col min="61" max="16384" width="9.140625" style="1"/>
  </cols>
  <sheetData>
    <row r="6" spans="1:60" ht="15.75" x14ac:dyDescent="0.25">
      <c r="A6" s="155" t="s">
        <v>0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376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376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376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</row>
    <row r="7" spans="1:60" ht="15.75" x14ac:dyDescent="0.25">
      <c r="A7" s="156" t="s">
        <v>209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376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376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376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</row>
    <row r="8" spans="1:60" ht="15" thickBot="1" x14ac:dyDescent="0.25">
      <c r="A8" s="193"/>
      <c r="B8" s="194"/>
      <c r="C8" s="194"/>
      <c r="D8" s="194"/>
    </row>
    <row r="9" spans="1:60" ht="15.75" thickBot="1" x14ac:dyDescent="0.3">
      <c r="A9" s="195"/>
      <c r="B9" s="500" t="s">
        <v>1</v>
      </c>
      <c r="C9" s="501"/>
      <c r="D9" s="502"/>
      <c r="E9" s="503" t="s">
        <v>142</v>
      </c>
      <c r="F9" s="493"/>
      <c r="G9" s="494"/>
      <c r="H9" s="495"/>
      <c r="I9" s="496" t="s">
        <v>143</v>
      </c>
      <c r="J9" s="497"/>
      <c r="K9" s="498"/>
      <c r="L9" s="499"/>
      <c r="M9" s="492" t="s">
        <v>144</v>
      </c>
      <c r="N9" s="493"/>
      <c r="O9" s="494"/>
      <c r="P9" s="495"/>
      <c r="Q9" s="437" t="s">
        <v>200</v>
      </c>
      <c r="R9" s="496" t="s">
        <v>145</v>
      </c>
      <c r="S9" s="497"/>
      <c r="T9" s="498"/>
      <c r="U9" s="499"/>
      <c r="V9" s="492" t="s">
        <v>146</v>
      </c>
      <c r="W9" s="493"/>
      <c r="X9" s="494"/>
      <c r="Y9" s="495"/>
      <c r="Z9" s="496" t="s">
        <v>147</v>
      </c>
      <c r="AA9" s="497"/>
      <c r="AB9" s="498"/>
      <c r="AC9" s="499"/>
      <c r="AD9" s="437" t="s">
        <v>211</v>
      </c>
      <c r="AE9" s="492" t="s">
        <v>148</v>
      </c>
      <c r="AF9" s="493"/>
      <c r="AG9" s="494"/>
      <c r="AH9" s="495"/>
      <c r="AI9" s="496" t="s">
        <v>149</v>
      </c>
      <c r="AJ9" s="497"/>
      <c r="AK9" s="498"/>
      <c r="AL9" s="499"/>
      <c r="AM9" s="492" t="s">
        <v>150</v>
      </c>
      <c r="AN9" s="493"/>
      <c r="AO9" s="494"/>
      <c r="AP9" s="495"/>
      <c r="AQ9" s="437" t="s">
        <v>210</v>
      </c>
      <c r="AR9" s="496" t="s">
        <v>151</v>
      </c>
      <c r="AS9" s="497"/>
      <c r="AT9" s="498"/>
      <c r="AU9" s="499"/>
      <c r="AV9" s="492" t="s">
        <v>152</v>
      </c>
      <c r="AW9" s="493"/>
      <c r="AX9" s="494"/>
      <c r="AY9" s="495"/>
      <c r="AZ9" s="496" t="s">
        <v>153</v>
      </c>
      <c r="BA9" s="497"/>
      <c r="BB9" s="498"/>
      <c r="BC9" s="499"/>
      <c r="BD9" s="306"/>
      <c r="BE9" s="306"/>
      <c r="BF9" s="492" t="s">
        <v>100</v>
      </c>
      <c r="BG9" s="493"/>
      <c r="BH9" s="495"/>
    </row>
    <row r="10" spans="1:60" s="79" customFormat="1" ht="60" x14ac:dyDescent="0.25">
      <c r="A10" s="196" t="s">
        <v>101</v>
      </c>
      <c r="B10" s="197" t="s">
        <v>164</v>
      </c>
      <c r="C10" s="198" t="s">
        <v>102</v>
      </c>
      <c r="D10" s="199" t="s">
        <v>103</v>
      </c>
      <c r="E10" s="298" t="s">
        <v>5</v>
      </c>
      <c r="F10" s="299" t="s">
        <v>104</v>
      </c>
      <c r="G10" s="300"/>
      <c r="H10" s="301" t="s">
        <v>105</v>
      </c>
      <c r="I10" s="302" t="s">
        <v>5</v>
      </c>
      <c r="J10" s="299" t="s">
        <v>104</v>
      </c>
      <c r="K10" s="300"/>
      <c r="L10" s="301" t="s">
        <v>105</v>
      </c>
      <c r="M10" s="302" t="s">
        <v>5</v>
      </c>
      <c r="N10" s="299" t="s">
        <v>104</v>
      </c>
      <c r="O10" s="300"/>
      <c r="P10" s="301" t="s">
        <v>105</v>
      </c>
      <c r="Q10" s="504"/>
      <c r="R10" s="302" t="s">
        <v>5</v>
      </c>
      <c r="S10" s="299" t="s">
        <v>104</v>
      </c>
      <c r="T10" s="300"/>
      <c r="U10" s="301" t="s">
        <v>105</v>
      </c>
      <c r="V10" s="302" t="s">
        <v>5</v>
      </c>
      <c r="W10" s="299" t="s">
        <v>104</v>
      </c>
      <c r="X10" s="300"/>
      <c r="Y10" s="301" t="s">
        <v>105</v>
      </c>
      <c r="Z10" s="302" t="s">
        <v>5</v>
      </c>
      <c r="AA10" s="299" t="s">
        <v>104</v>
      </c>
      <c r="AB10" s="300"/>
      <c r="AC10" s="301" t="s">
        <v>105</v>
      </c>
      <c r="AD10" s="504"/>
      <c r="AE10" s="302" t="s">
        <v>5</v>
      </c>
      <c r="AF10" s="299" t="s">
        <v>104</v>
      </c>
      <c r="AG10" s="300"/>
      <c r="AH10" s="301" t="s">
        <v>105</v>
      </c>
      <c r="AI10" s="302" t="s">
        <v>5</v>
      </c>
      <c r="AJ10" s="299" t="s">
        <v>104</v>
      </c>
      <c r="AK10" s="300"/>
      <c r="AL10" s="301" t="s">
        <v>105</v>
      </c>
      <c r="AM10" s="302" t="s">
        <v>5</v>
      </c>
      <c r="AN10" s="299" t="s">
        <v>104</v>
      </c>
      <c r="AO10" s="300"/>
      <c r="AP10" s="301" t="s">
        <v>105</v>
      </c>
      <c r="AQ10" s="504"/>
      <c r="AR10" s="302" t="s">
        <v>5</v>
      </c>
      <c r="AS10" s="299" t="s">
        <v>104</v>
      </c>
      <c r="AT10" s="300"/>
      <c r="AU10" s="301" t="s">
        <v>105</v>
      </c>
      <c r="AV10" s="302" t="s">
        <v>5</v>
      </c>
      <c r="AW10" s="299" t="s">
        <v>104</v>
      </c>
      <c r="AX10" s="300"/>
      <c r="AY10" s="301" t="s">
        <v>105</v>
      </c>
      <c r="AZ10" s="302" t="s">
        <v>5</v>
      </c>
      <c r="BA10" s="299" t="s">
        <v>104</v>
      </c>
      <c r="BB10" s="300"/>
      <c r="BC10" s="301" t="s">
        <v>105</v>
      </c>
      <c r="BD10" s="299"/>
      <c r="BE10" s="301"/>
      <c r="BF10" s="303" t="s">
        <v>106</v>
      </c>
      <c r="BG10" s="304" t="s">
        <v>107</v>
      </c>
      <c r="BH10" s="305" t="s">
        <v>108</v>
      </c>
    </row>
    <row r="11" spans="1:60" s="208" customFormat="1" ht="15" x14ac:dyDescent="0.25">
      <c r="A11" s="200" t="s">
        <v>109</v>
      </c>
      <c r="B11" s="201">
        <f>SUM(B12:B35)</f>
        <v>1287647.4099999999</v>
      </c>
      <c r="C11" s="202">
        <f t="shared" ref="C11:BG11" si="0">SUM(C12:C35)</f>
        <v>0</v>
      </c>
      <c r="D11" s="203">
        <f t="shared" si="0"/>
        <v>1287647.5575000001</v>
      </c>
      <c r="E11" s="204">
        <f t="shared" si="0"/>
        <v>0</v>
      </c>
      <c r="F11" s="205">
        <f t="shared" si="0"/>
        <v>0</v>
      </c>
      <c r="G11" s="284">
        <f t="shared" si="0"/>
        <v>0</v>
      </c>
      <c r="H11" s="206">
        <f t="shared" si="0"/>
        <v>0</v>
      </c>
      <c r="I11" s="207">
        <f t="shared" si="0"/>
        <v>0</v>
      </c>
      <c r="J11" s="205">
        <f t="shared" si="0"/>
        <v>0</v>
      </c>
      <c r="K11" s="284">
        <f t="shared" si="0"/>
        <v>0</v>
      </c>
      <c r="L11" s="206">
        <f t="shared" si="0"/>
        <v>0</v>
      </c>
      <c r="M11" s="207">
        <f t="shared" si="0"/>
        <v>0</v>
      </c>
      <c r="N11" s="205">
        <f t="shared" si="0"/>
        <v>0</v>
      </c>
      <c r="O11" s="284">
        <f t="shared" si="0"/>
        <v>0</v>
      </c>
      <c r="P11" s="206">
        <f t="shared" si="0"/>
        <v>0</v>
      </c>
      <c r="Q11" s="378">
        <f t="shared" ref="Q11" si="1">SUM(Q12:Q35)</f>
        <v>0</v>
      </c>
      <c r="R11" s="207">
        <f t="shared" si="0"/>
        <v>321911.85249999998</v>
      </c>
      <c r="S11" s="205">
        <f t="shared" si="0"/>
        <v>321911.90000000002</v>
      </c>
      <c r="T11" s="284">
        <f t="shared" si="0"/>
        <v>0</v>
      </c>
      <c r="U11" s="206">
        <f t="shared" si="0"/>
        <v>0</v>
      </c>
      <c r="V11" s="207">
        <f t="shared" si="0"/>
        <v>0</v>
      </c>
      <c r="W11" s="205">
        <f t="shared" si="0"/>
        <v>0</v>
      </c>
      <c r="X11" s="284">
        <f t="shared" si="0"/>
        <v>0</v>
      </c>
      <c r="Y11" s="206">
        <f t="shared" si="0"/>
        <v>0</v>
      </c>
      <c r="Z11" s="207">
        <f t="shared" si="0"/>
        <v>0</v>
      </c>
      <c r="AA11" s="205">
        <f t="shared" si="0"/>
        <v>0</v>
      </c>
      <c r="AB11" s="284">
        <f t="shared" si="0"/>
        <v>0</v>
      </c>
      <c r="AC11" s="206">
        <f t="shared" si="0"/>
        <v>0</v>
      </c>
      <c r="AD11" s="378">
        <f t="shared" si="0"/>
        <v>4.7499999993192432E-2</v>
      </c>
      <c r="AE11" s="207">
        <f t="shared" si="0"/>
        <v>321911.90250000003</v>
      </c>
      <c r="AF11" s="205">
        <f t="shared" si="0"/>
        <v>321911.90000000002</v>
      </c>
      <c r="AG11" s="284">
        <f t="shared" si="0"/>
        <v>0</v>
      </c>
      <c r="AH11" s="206">
        <f t="shared" si="0"/>
        <v>321911.90249999997</v>
      </c>
      <c r="AI11" s="207">
        <f t="shared" si="0"/>
        <v>0</v>
      </c>
      <c r="AJ11" s="205">
        <f t="shared" si="0"/>
        <v>0</v>
      </c>
      <c r="AK11" s="284">
        <f t="shared" si="0"/>
        <v>0</v>
      </c>
      <c r="AL11" s="206">
        <f t="shared" si="0"/>
        <v>321911.90249999997</v>
      </c>
      <c r="AM11" s="207">
        <f t="shared" si="0"/>
        <v>0</v>
      </c>
      <c r="AN11" s="205">
        <f t="shared" si="0"/>
        <v>0</v>
      </c>
      <c r="AO11" s="284">
        <f t="shared" si="0"/>
        <v>0</v>
      </c>
      <c r="AP11" s="206">
        <f t="shared" si="0"/>
        <v>0</v>
      </c>
      <c r="AQ11" s="378">
        <f t="shared" si="0"/>
        <v>-2.5000000097179509E-3</v>
      </c>
      <c r="AR11" s="207">
        <f t="shared" si="0"/>
        <v>321911.90249999997</v>
      </c>
      <c r="AS11" s="205">
        <f>SUM(AS12:AS35)</f>
        <v>321911.90000000002</v>
      </c>
      <c r="AT11" s="284">
        <f t="shared" si="0"/>
        <v>0</v>
      </c>
      <c r="AU11" s="206">
        <f t="shared" si="0"/>
        <v>0</v>
      </c>
      <c r="AV11" s="207">
        <f t="shared" si="0"/>
        <v>0</v>
      </c>
      <c r="AW11" s="205">
        <f t="shared" si="0"/>
        <v>0</v>
      </c>
      <c r="AX11" s="284">
        <f t="shared" si="0"/>
        <v>0</v>
      </c>
      <c r="AY11" s="206">
        <f t="shared" si="0"/>
        <v>321911.90000000002</v>
      </c>
      <c r="AZ11" s="207">
        <f t="shared" si="0"/>
        <v>321911.90000000002</v>
      </c>
      <c r="BA11" s="205">
        <f t="shared" si="0"/>
        <v>0</v>
      </c>
      <c r="BB11" s="284">
        <f t="shared" si="0"/>
        <v>0</v>
      </c>
      <c r="BC11" s="206">
        <f t="shared" si="0"/>
        <v>0</v>
      </c>
      <c r="BD11" s="205">
        <f t="shared" si="0"/>
        <v>0</v>
      </c>
      <c r="BE11" s="206">
        <f t="shared" si="0"/>
        <v>0</v>
      </c>
      <c r="BF11" s="207">
        <f t="shared" si="0"/>
        <v>1287647.6025</v>
      </c>
      <c r="BG11" s="205">
        <f t="shared" si="0"/>
        <v>965735.7</v>
      </c>
      <c r="BH11" s="206">
        <v>0</v>
      </c>
    </row>
    <row r="12" spans="1:60" s="217" customFormat="1" ht="28.5" x14ac:dyDescent="0.2">
      <c r="A12" s="209" t="s">
        <v>110</v>
      </c>
      <c r="B12" s="210">
        <v>3401.27</v>
      </c>
      <c r="C12" s="211"/>
      <c r="D12" s="212">
        <f>SUM(E12,I12,M12,R12,V12,Z12,AE12,AI12,AM12,AR12,AV12,AZ12)</f>
        <v>3401.2725</v>
      </c>
      <c r="E12" s="213">
        <v>0</v>
      </c>
      <c r="F12" s="214">
        <v>0</v>
      </c>
      <c r="G12" s="285"/>
      <c r="H12" s="215">
        <v>0</v>
      </c>
      <c r="I12" s="216">
        <v>0</v>
      </c>
      <c r="J12" s="214">
        <v>0</v>
      </c>
      <c r="K12" s="285"/>
      <c r="L12" s="215">
        <v>0</v>
      </c>
      <c r="M12" s="211">
        <v>0</v>
      </c>
      <c r="N12" s="214">
        <v>0</v>
      </c>
      <c r="O12" s="285"/>
      <c r="P12" s="215">
        <v>0</v>
      </c>
      <c r="Q12" s="379">
        <f>-E12+F12-I12+J12-M12+N12</f>
        <v>0</v>
      </c>
      <c r="R12" s="211">
        <v>850.3175</v>
      </c>
      <c r="S12" s="214">
        <v>850.32</v>
      </c>
      <c r="T12" s="285"/>
      <c r="U12" s="215">
        <v>0</v>
      </c>
      <c r="V12" s="216">
        <v>0</v>
      </c>
      <c r="W12" s="214">
        <v>0</v>
      </c>
      <c r="X12" s="285"/>
      <c r="Y12" s="215">
        <v>0</v>
      </c>
      <c r="Z12" s="211">
        <v>0</v>
      </c>
      <c r="AA12" s="214">
        <v>0</v>
      </c>
      <c r="AB12" s="285"/>
      <c r="AC12" s="215">
        <v>0</v>
      </c>
      <c r="AD12" s="379">
        <f>-R12+S12-V12+W12-Z12+AA12</f>
        <v>2.5000000000545697E-3</v>
      </c>
      <c r="AE12" s="211">
        <v>850.3175</v>
      </c>
      <c r="AF12" s="214">
        <v>850.32</v>
      </c>
      <c r="AG12" s="285"/>
      <c r="AH12" s="215">
        <v>850.3175</v>
      </c>
      <c r="AI12" s="216">
        <v>0</v>
      </c>
      <c r="AJ12" s="214">
        <v>0</v>
      </c>
      <c r="AK12" s="285"/>
      <c r="AL12" s="215">
        <v>850.3175</v>
      </c>
      <c r="AM12" s="211">
        <v>0</v>
      </c>
      <c r="AN12" s="214">
        <v>0</v>
      </c>
      <c r="AO12" s="285"/>
      <c r="AP12" s="215">
        <v>0</v>
      </c>
      <c r="AQ12" s="379">
        <f>-AE12+AF12-AI12+AJ12-AM12+AN12</f>
        <v>2.5000000000545697E-3</v>
      </c>
      <c r="AR12" s="216">
        <v>850.3175</v>
      </c>
      <c r="AS12" s="214">
        <v>850.32</v>
      </c>
      <c r="AT12" s="285"/>
      <c r="AU12" s="215">
        <v>0</v>
      </c>
      <c r="AV12" s="216">
        <v>0</v>
      </c>
      <c r="AW12" s="214">
        <v>0</v>
      </c>
      <c r="AX12" s="285"/>
      <c r="AY12" s="215">
        <v>850.32</v>
      </c>
      <c r="AZ12" s="211">
        <v>850.32</v>
      </c>
      <c r="BA12" s="214">
        <v>0</v>
      </c>
      <c r="BB12" s="285"/>
      <c r="BC12" s="215">
        <v>0</v>
      </c>
      <c r="BD12" s="214">
        <v>0</v>
      </c>
      <c r="BE12" s="215">
        <v>0</v>
      </c>
      <c r="BF12" s="216">
        <f>SUM(E12+I12+M12+R12+V12+Z12+AE12+AI12+AM12+AR12)+Q12+AD12+AQ12+AV12+AZ12</f>
        <v>3401.2775000000001</v>
      </c>
      <c r="BG12" s="216">
        <f>SUM(F12,J12,N12,S12,W12,AA12,AF12,AJ12,AN12,AS12,AW12,BA12)</f>
        <v>2550.96</v>
      </c>
      <c r="BH12" s="215">
        <v>0</v>
      </c>
    </row>
    <row r="13" spans="1:60" s="217" customFormat="1" x14ac:dyDescent="0.2">
      <c r="A13" s="209" t="s">
        <v>111</v>
      </c>
      <c r="B13" s="210">
        <v>1450.58</v>
      </c>
      <c r="C13" s="211"/>
      <c r="D13" s="212">
        <f t="shared" ref="D13:D35" si="2">SUM(E13,I13,M13,R13,V13,Z13,AE13,AI13,AM13,AR13,AV13,AZ13)</f>
        <v>1450.585</v>
      </c>
      <c r="E13" s="213">
        <v>0</v>
      </c>
      <c r="F13" s="214">
        <v>0</v>
      </c>
      <c r="G13" s="285"/>
      <c r="H13" s="215">
        <v>0</v>
      </c>
      <c r="I13" s="216">
        <v>0</v>
      </c>
      <c r="J13" s="214">
        <v>0</v>
      </c>
      <c r="K13" s="285"/>
      <c r="L13" s="215">
        <v>0</v>
      </c>
      <c r="M13" s="211">
        <v>0</v>
      </c>
      <c r="N13" s="214">
        <v>0</v>
      </c>
      <c r="O13" s="285"/>
      <c r="P13" s="215">
        <v>0</v>
      </c>
      <c r="Q13" s="379">
        <f t="shared" ref="Q13:Q35" si="3">-E13+F13-I13+J13-M13+N13</f>
        <v>0</v>
      </c>
      <c r="R13" s="211">
        <v>362.64499999999998</v>
      </c>
      <c r="S13" s="214">
        <v>362.65</v>
      </c>
      <c r="T13" s="285"/>
      <c r="U13" s="215">
        <v>0</v>
      </c>
      <c r="V13" s="216">
        <v>0</v>
      </c>
      <c r="W13" s="214">
        <v>0</v>
      </c>
      <c r="X13" s="285"/>
      <c r="Y13" s="215">
        <v>0</v>
      </c>
      <c r="Z13" s="211">
        <v>0</v>
      </c>
      <c r="AA13" s="214">
        <v>0</v>
      </c>
      <c r="AB13" s="285"/>
      <c r="AC13" s="215">
        <v>0</v>
      </c>
      <c r="AD13" s="379">
        <f t="shared" ref="AD13:AD35" si="4">-R13+S13-V13+W13-Z13+AA13</f>
        <v>4.9999999999954525E-3</v>
      </c>
      <c r="AE13" s="211">
        <v>362.64499999999998</v>
      </c>
      <c r="AF13" s="214">
        <v>362.65</v>
      </c>
      <c r="AG13" s="285"/>
      <c r="AH13" s="215">
        <v>362.64499999999998</v>
      </c>
      <c r="AI13" s="216">
        <v>0</v>
      </c>
      <c r="AJ13" s="214">
        <v>0</v>
      </c>
      <c r="AK13" s="285"/>
      <c r="AL13" s="215">
        <v>362.64499999999998</v>
      </c>
      <c r="AM13" s="211">
        <v>0</v>
      </c>
      <c r="AN13" s="214">
        <v>0</v>
      </c>
      <c r="AO13" s="285"/>
      <c r="AP13" s="215">
        <v>0</v>
      </c>
      <c r="AQ13" s="379">
        <f t="shared" ref="AQ13:AQ35" si="5">-AE13+AF13-AI13+AJ13-AM13+AN13</f>
        <v>4.9999999999954525E-3</v>
      </c>
      <c r="AR13" s="216">
        <v>362.64499999999998</v>
      </c>
      <c r="AS13" s="214">
        <v>362.65</v>
      </c>
      <c r="AT13" s="285"/>
      <c r="AU13" s="215">
        <v>0</v>
      </c>
      <c r="AV13" s="216">
        <v>0</v>
      </c>
      <c r="AW13" s="214">
        <v>0</v>
      </c>
      <c r="AX13" s="285"/>
      <c r="AY13" s="215">
        <v>362.65</v>
      </c>
      <c r="AZ13" s="211">
        <v>362.65</v>
      </c>
      <c r="BA13" s="214">
        <v>0</v>
      </c>
      <c r="BB13" s="285"/>
      <c r="BC13" s="215">
        <v>0</v>
      </c>
      <c r="BD13" s="214">
        <v>0</v>
      </c>
      <c r="BE13" s="215">
        <v>0</v>
      </c>
      <c r="BF13" s="216">
        <f t="shared" ref="BF13:BF35" si="6">SUM(E13+I13+M13+R13+V13+Z13+AE13+AI13+AM13+AR13)+Q13+AD13+AQ13+AV13+AZ13</f>
        <v>1450.5950000000003</v>
      </c>
      <c r="BG13" s="216">
        <f t="shared" ref="BG13:BG34" si="7">SUM(F13,J13,N13,S13,W13,AA13,AF13,AJ13,AN13,AS13,AW13,BA13)</f>
        <v>1087.9499999999998</v>
      </c>
      <c r="BH13" s="215">
        <v>0</v>
      </c>
    </row>
    <row r="14" spans="1:60" s="217" customFormat="1" x14ac:dyDescent="0.2">
      <c r="A14" s="209" t="s">
        <v>112</v>
      </c>
      <c r="B14" s="210">
        <v>2876.25</v>
      </c>
      <c r="C14" s="211"/>
      <c r="D14" s="212">
        <f t="shared" si="2"/>
        <v>2876.2474999999999</v>
      </c>
      <c r="E14" s="213">
        <v>0</v>
      </c>
      <c r="F14" s="214">
        <v>0</v>
      </c>
      <c r="G14" s="285"/>
      <c r="H14" s="215">
        <v>0</v>
      </c>
      <c r="I14" s="216">
        <v>0</v>
      </c>
      <c r="J14" s="214">
        <v>0</v>
      </c>
      <c r="K14" s="285"/>
      <c r="L14" s="215">
        <v>0</v>
      </c>
      <c r="M14" s="211">
        <v>0</v>
      </c>
      <c r="N14" s="214">
        <v>0</v>
      </c>
      <c r="O14" s="285"/>
      <c r="P14" s="215">
        <v>0</v>
      </c>
      <c r="Q14" s="379">
        <f t="shared" si="3"/>
        <v>0</v>
      </c>
      <c r="R14" s="211">
        <v>719.0625</v>
      </c>
      <c r="S14" s="214">
        <v>719.06</v>
      </c>
      <c r="T14" s="285"/>
      <c r="U14" s="215">
        <v>0</v>
      </c>
      <c r="V14" s="216">
        <v>0</v>
      </c>
      <c r="W14" s="214">
        <v>0</v>
      </c>
      <c r="X14" s="285"/>
      <c r="Y14" s="215">
        <v>0</v>
      </c>
      <c r="Z14" s="211">
        <v>0</v>
      </c>
      <c r="AA14" s="214">
        <v>0</v>
      </c>
      <c r="AB14" s="285"/>
      <c r="AC14" s="215">
        <v>0</v>
      </c>
      <c r="AD14" s="379">
        <f t="shared" si="4"/>
        <v>-2.5000000000545697E-3</v>
      </c>
      <c r="AE14" s="211">
        <v>719.0625</v>
      </c>
      <c r="AF14" s="214">
        <v>719.06</v>
      </c>
      <c r="AG14" s="285"/>
      <c r="AH14" s="215">
        <v>719.0625</v>
      </c>
      <c r="AI14" s="216">
        <v>0</v>
      </c>
      <c r="AJ14" s="214">
        <v>0</v>
      </c>
      <c r="AK14" s="285"/>
      <c r="AL14" s="215">
        <v>719.0625</v>
      </c>
      <c r="AM14" s="211">
        <v>0</v>
      </c>
      <c r="AN14" s="214">
        <v>0</v>
      </c>
      <c r="AO14" s="285"/>
      <c r="AP14" s="215">
        <v>0</v>
      </c>
      <c r="AQ14" s="379">
        <f t="shared" si="5"/>
        <v>-2.5000000000545697E-3</v>
      </c>
      <c r="AR14" s="216">
        <v>719.0625</v>
      </c>
      <c r="AS14" s="214">
        <v>719.06</v>
      </c>
      <c r="AT14" s="285"/>
      <c r="AU14" s="215">
        <v>0</v>
      </c>
      <c r="AV14" s="216">
        <v>0</v>
      </c>
      <c r="AW14" s="214">
        <v>0</v>
      </c>
      <c r="AX14" s="285"/>
      <c r="AY14" s="215">
        <v>719.06</v>
      </c>
      <c r="AZ14" s="211">
        <v>719.06</v>
      </c>
      <c r="BA14" s="214">
        <v>0</v>
      </c>
      <c r="BB14" s="285"/>
      <c r="BC14" s="215">
        <v>0</v>
      </c>
      <c r="BD14" s="214">
        <v>0</v>
      </c>
      <c r="BE14" s="215">
        <v>0</v>
      </c>
      <c r="BF14" s="216">
        <f t="shared" si="6"/>
        <v>2876.2424999999998</v>
      </c>
      <c r="BG14" s="216">
        <f t="shared" si="7"/>
        <v>2157.1799999999998</v>
      </c>
      <c r="BH14" s="215">
        <v>0</v>
      </c>
    </row>
    <row r="15" spans="1:60" s="217" customFormat="1" x14ac:dyDescent="0.2">
      <c r="A15" s="209" t="s">
        <v>113</v>
      </c>
      <c r="B15" s="210">
        <v>75048.11</v>
      </c>
      <c r="C15" s="211"/>
      <c r="D15" s="212">
        <f t="shared" si="2"/>
        <v>75048.112500000003</v>
      </c>
      <c r="E15" s="213">
        <v>0</v>
      </c>
      <c r="F15" s="214">
        <v>0</v>
      </c>
      <c r="G15" s="285"/>
      <c r="H15" s="215">
        <v>0</v>
      </c>
      <c r="I15" s="216">
        <v>0</v>
      </c>
      <c r="J15" s="214">
        <v>0</v>
      </c>
      <c r="K15" s="285"/>
      <c r="L15" s="215">
        <v>0</v>
      </c>
      <c r="M15" s="211">
        <v>0</v>
      </c>
      <c r="N15" s="214">
        <v>0</v>
      </c>
      <c r="O15" s="285"/>
      <c r="P15" s="215">
        <v>0</v>
      </c>
      <c r="Q15" s="379">
        <f t="shared" si="3"/>
        <v>0</v>
      </c>
      <c r="R15" s="211">
        <v>18762.0275</v>
      </c>
      <c r="S15" s="214">
        <v>18762.03</v>
      </c>
      <c r="T15" s="285"/>
      <c r="U15" s="215">
        <v>0</v>
      </c>
      <c r="V15" s="216">
        <v>0</v>
      </c>
      <c r="W15" s="214">
        <v>0</v>
      </c>
      <c r="X15" s="285"/>
      <c r="Y15" s="215">
        <v>0</v>
      </c>
      <c r="Z15" s="211">
        <v>0</v>
      </c>
      <c r="AA15" s="214">
        <v>0</v>
      </c>
      <c r="AB15" s="285"/>
      <c r="AC15" s="215">
        <v>0</v>
      </c>
      <c r="AD15" s="379">
        <f t="shared" si="4"/>
        <v>2.4999999986903276E-3</v>
      </c>
      <c r="AE15" s="211">
        <v>18762.0275</v>
      </c>
      <c r="AF15" s="214">
        <v>18762.03</v>
      </c>
      <c r="AG15" s="285"/>
      <c r="AH15" s="215">
        <v>18762.0275</v>
      </c>
      <c r="AI15" s="216">
        <v>0</v>
      </c>
      <c r="AJ15" s="214">
        <v>0</v>
      </c>
      <c r="AK15" s="285"/>
      <c r="AL15" s="215">
        <v>18762.0275</v>
      </c>
      <c r="AM15" s="211">
        <v>0</v>
      </c>
      <c r="AN15" s="214">
        <v>0</v>
      </c>
      <c r="AO15" s="285"/>
      <c r="AP15" s="215">
        <v>0</v>
      </c>
      <c r="AQ15" s="379">
        <f t="shared" si="5"/>
        <v>2.4999999986903276E-3</v>
      </c>
      <c r="AR15" s="216">
        <v>18762.0275</v>
      </c>
      <c r="AS15" s="214">
        <v>18762.03</v>
      </c>
      <c r="AT15" s="285"/>
      <c r="AU15" s="215">
        <v>0</v>
      </c>
      <c r="AV15" s="216">
        <v>0</v>
      </c>
      <c r="AW15" s="214">
        <v>0</v>
      </c>
      <c r="AX15" s="285"/>
      <c r="AY15" s="215">
        <v>18762.03</v>
      </c>
      <c r="AZ15" s="211">
        <v>18762.03</v>
      </c>
      <c r="BA15" s="214">
        <v>0</v>
      </c>
      <c r="BB15" s="285"/>
      <c r="BC15" s="215">
        <v>0</v>
      </c>
      <c r="BD15" s="214">
        <v>0</v>
      </c>
      <c r="BE15" s="215">
        <v>0</v>
      </c>
      <c r="BF15" s="216">
        <f t="shared" si="6"/>
        <v>75048.117500000008</v>
      </c>
      <c r="BG15" s="216">
        <f t="shared" si="7"/>
        <v>56286.09</v>
      </c>
      <c r="BH15" s="215">
        <v>0</v>
      </c>
    </row>
    <row r="16" spans="1:60" s="217" customFormat="1" x14ac:dyDescent="0.2">
      <c r="A16" s="209" t="s">
        <v>114</v>
      </c>
      <c r="B16" s="210">
        <v>37524.06</v>
      </c>
      <c r="C16" s="211"/>
      <c r="D16" s="212">
        <f t="shared" si="2"/>
        <v>37524.065000000002</v>
      </c>
      <c r="E16" s="213">
        <v>0</v>
      </c>
      <c r="F16" s="214">
        <v>0</v>
      </c>
      <c r="G16" s="285"/>
      <c r="H16" s="215">
        <v>0</v>
      </c>
      <c r="I16" s="216">
        <v>0</v>
      </c>
      <c r="J16" s="214">
        <v>0</v>
      </c>
      <c r="K16" s="285"/>
      <c r="L16" s="215">
        <v>0</v>
      </c>
      <c r="M16" s="211">
        <v>0</v>
      </c>
      <c r="N16" s="214">
        <v>0</v>
      </c>
      <c r="O16" s="285"/>
      <c r="P16" s="215">
        <v>0</v>
      </c>
      <c r="Q16" s="379">
        <f t="shared" si="3"/>
        <v>0</v>
      </c>
      <c r="R16" s="211">
        <v>9381.0149999999994</v>
      </c>
      <c r="S16" s="214">
        <v>9381.02</v>
      </c>
      <c r="T16" s="285"/>
      <c r="U16" s="215">
        <v>0</v>
      </c>
      <c r="V16" s="216">
        <v>0</v>
      </c>
      <c r="W16" s="214">
        <v>0</v>
      </c>
      <c r="X16" s="285"/>
      <c r="Y16" s="215">
        <v>0</v>
      </c>
      <c r="Z16" s="211">
        <v>0</v>
      </c>
      <c r="AA16" s="214">
        <v>0</v>
      </c>
      <c r="AB16" s="285"/>
      <c r="AC16" s="215">
        <v>0</v>
      </c>
      <c r="AD16" s="379">
        <f t="shared" si="4"/>
        <v>5.0000000010186341E-3</v>
      </c>
      <c r="AE16" s="211">
        <v>9381.0149999999994</v>
      </c>
      <c r="AF16" s="214">
        <v>9381.02</v>
      </c>
      <c r="AG16" s="285"/>
      <c r="AH16" s="215">
        <v>9381.0149999999994</v>
      </c>
      <c r="AI16" s="216">
        <v>0</v>
      </c>
      <c r="AJ16" s="214">
        <v>0</v>
      </c>
      <c r="AK16" s="285"/>
      <c r="AL16" s="215">
        <v>9381.0149999999994</v>
      </c>
      <c r="AM16" s="211">
        <v>0</v>
      </c>
      <c r="AN16" s="214">
        <v>0</v>
      </c>
      <c r="AO16" s="285"/>
      <c r="AP16" s="215">
        <v>0</v>
      </c>
      <c r="AQ16" s="379">
        <f t="shared" si="5"/>
        <v>5.0000000010186341E-3</v>
      </c>
      <c r="AR16" s="216">
        <v>9381.0149999999994</v>
      </c>
      <c r="AS16" s="214">
        <v>9381.02</v>
      </c>
      <c r="AT16" s="285"/>
      <c r="AU16" s="215">
        <v>0</v>
      </c>
      <c r="AV16" s="216">
        <v>0</v>
      </c>
      <c r="AW16" s="214">
        <v>0</v>
      </c>
      <c r="AX16" s="285"/>
      <c r="AY16" s="215">
        <v>9381.02</v>
      </c>
      <c r="AZ16" s="211">
        <v>9381.02</v>
      </c>
      <c r="BA16" s="214">
        <v>0</v>
      </c>
      <c r="BB16" s="285"/>
      <c r="BC16" s="215">
        <v>0</v>
      </c>
      <c r="BD16" s="214">
        <v>0</v>
      </c>
      <c r="BE16" s="215">
        <v>0</v>
      </c>
      <c r="BF16" s="216">
        <f t="shared" si="6"/>
        <v>37524.074999999997</v>
      </c>
      <c r="BG16" s="216">
        <f t="shared" si="7"/>
        <v>28143.06</v>
      </c>
      <c r="BH16" s="215">
        <v>0</v>
      </c>
    </row>
    <row r="17" spans="1:60" s="217" customFormat="1" x14ac:dyDescent="0.2">
      <c r="A17" s="209" t="s">
        <v>115</v>
      </c>
      <c r="B17" s="210">
        <v>25016.720000000001</v>
      </c>
      <c r="C17" s="211"/>
      <c r="D17" s="212">
        <f t="shared" si="2"/>
        <v>25016.720000000001</v>
      </c>
      <c r="E17" s="213">
        <v>0</v>
      </c>
      <c r="F17" s="214">
        <v>0</v>
      </c>
      <c r="G17" s="285"/>
      <c r="H17" s="215">
        <v>0</v>
      </c>
      <c r="I17" s="216">
        <v>0</v>
      </c>
      <c r="J17" s="214">
        <v>0</v>
      </c>
      <c r="K17" s="285"/>
      <c r="L17" s="215">
        <v>0</v>
      </c>
      <c r="M17" s="211">
        <v>0</v>
      </c>
      <c r="N17" s="214">
        <v>0</v>
      </c>
      <c r="O17" s="285"/>
      <c r="P17" s="215">
        <v>0</v>
      </c>
      <c r="Q17" s="379">
        <f t="shared" si="3"/>
        <v>0</v>
      </c>
      <c r="R17" s="211">
        <v>6254.18</v>
      </c>
      <c r="S17" s="214">
        <v>6254.18</v>
      </c>
      <c r="T17" s="285"/>
      <c r="U17" s="215">
        <v>0</v>
      </c>
      <c r="V17" s="216">
        <v>0</v>
      </c>
      <c r="W17" s="214">
        <v>0</v>
      </c>
      <c r="X17" s="285"/>
      <c r="Y17" s="215">
        <v>0</v>
      </c>
      <c r="Z17" s="211">
        <v>0</v>
      </c>
      <c r="AA17" s="214">
        <v>0</v>
      </c>
      <c r="AB17" s="285"/>
      <c r="AC17" s="215">
        <v>0</v>
      </c>
      <c r="AD17" s="379">
        <f t="shared" si="4"/>
        <v>0</v>
      </c>
      <c r="AE17" s="211">
        <v>6254.18</v>
      </c>
      <c r="AF17" s="214">
        <v>6254.18</v>
      </c>
      <c r="AG17" s="285"/>
      <c r="AH17" s="215">
        <v>6254.18</v>
      </c>
      <c r="AI17" s="216">
        <v>0</v>
      </c>
      <c r="AJ17" s="214">
        <v>0</v>
      </c>
      <c r="AK17" s="285"/>
      <c r="AL17" s="215">
        <v>6254.18</v>
      </c>
      <c r="AM17" s="211">
        <v>0</v>
      </c>
      <c r="AN17" s="214">
        <v>0</v>
      </c>
      <c r="AO17" s="285"/>
      <c r="AP17" s="215">
        <v>0</v>
      </c>
      <c r="AQ17" s="379">
        <f t="shared" si="5"/>
        <v>0</v>
      </c>
      <c r="AR17" s="216">
        <v>6254.18</v>
      </c>
      <c r="AS17" s="214">
        <v>6254.18</v>
      </c>
      <c r="AT17" s="285"/>
      <c r="AU17" s="215">
        <v>0</v>
      </c>
      <c r="AV17" s="216">
        <v>0</v>
      </c>
      <c r="AW17" s="214">
        <v>0</v>
      </c>
      <c r="AX17" s="285"/>
      <c r="AY17" s="215">
        <v>6254.18</v>
      </c>
      <c r="AZ17" s="211">
        <v>6254.18</v>
      </c>
      <c r="BA17" s="214">
        <v>0</v>
      </c>
      <c r="BB17" s="285"/>
      <c r="BC17" s="215">
        <v>0</v>
      </c>
      <c r="BD17" s="214">
        <v>0</v>
      </c>
      <c r="BE17" s="215">
        <v>0</v>
      </c>
      <c r="BF17" s="216">
        <f t="shared" si="6"/>
        <v>25016.720000000001</v>
      </c>
      <c r="BG17" s="216">
        <f t="shared" si="7"/>
        <v>18762.54</v>
      </c>
      <c r="BH17" s="215">
        <v>0</v>
      </c>
    </row>
    <row r="18" spans="1:60" s="217" customFormat="1" x14ac:dyDescent="0.2">
      <c r="A18" s="209" t="s">
        <v>116</v>
      </c>
      <c r="B18" s="210">
        <v>14509.91</v>
      </c>
      <c r="C18" s="211"/>
      <c r="D18" s="212">
        <f t="shared" si="2"/>
        <v>14509.912499999999</v>
      </c>
      <c r="E18" s="213">
        <v>0</v>
      </c>
      <c r="F18" s="214">
        <v>0</v>
      </c>
      <c r="G18" s="285"/>
      <c r="H18" s="215">
        <v>0</v>
      </c>
      <c r="I18" s="216">
        <v>0</v>
      </c>
      <c r="J18" s="214">
        <v>0</v>
      </c>
      <c r="K18" s="285"/>
      <c r="L18" s="215">
        <v>0</v>
      </c>
      <c r="M18" s="211">
        <v>0</v>
      </c>
      <c r="N18" s="214">
        <v>0</v>
      </c>
      <c r="O18" s="285"/>
      <c r="P18" s="215">
        <v>0</v>
      </c>
      <c r="Q18" s="379">
        <f t="shared" si="3"/>
        <v>0</v>
      </c>
      <c r="R18" s="211">
        <v>3627.4775</v>
      </c>
      <c r="S18" s="214">
        <v>3627.48</v>
      </c>
      <c r="T18" s="285"/>
      <c r="U18" s="215">
        <v>0</v>
      </c>
      <c r="V18" s="216">
        <v>0</v>
      </c>
      <c r="W18" s="214">
        <v>0</v>
      </c>
      <c r="X18" s="285"/>
      <c r="Y18" s="215">
        <v>0</v>
      </c>
      <c r="Z18" s="211">
        <v>0</v>
      </c>
      <c r="AA18" s="214">
        <v>0</v>
      </c>
      <c r="AB18" s="285"/>
      <c r="AC18" s="215">
        <v>0</v>
      </c>
      <c r="AD18" s="379">
        <f t="shared" si="4"/>
        <v>2.5000000000545697E-3</v>
      </c>
      <c r="AE18" s="211">
        <v>3627.4775</v>
      </c>
      <c r="AF18" s="214">
        <v>3627.48</v>
      </c>
      <c r="AG18" s="285"/>
      <c r="AH18" s="215">
        <v>3627.4775</v>
      </c>
      <c r="AI18" s="216">
        <v>0</v>
      </c>
      <c r="AJ18" s="214">
        <v>0</v>
      </c>
      <c r="AK18" s="285"/>
      <c r="AL18" s="215">
        <v>3627.4775</v>
      </c>
      <c r="AM18" s="211">
        <v>0</v>
      </c>
      <c r="AN18" s="214">
        <v>0</v>
      </c>
      <c r="AO18" s="285"/>
      <c r="AP18" s="215">
        <v>0</v>
      </c>
      <c r="AQ18" s="379">
        <f t="shared" si="5"/>
        <v>2.5000000000545697E-3</v>
      </c>
      <c r="AR18" s="216">
        <v>3627.4775</v>
      </c>
      <c r="AS18" s="214">
        <v>3627.48</v>
      </c>
      <c r="AT18" s="285"/>
      <c r="AU18" s="215">
        <v>0</v>
      </c>
      <c r="AV18" s="216">
        <v>0</v>
      </c>
      <c r="AW18" s="214">
        <v>0</v>
      </c>
      <c r="AX18" s="285"/>
      <c r="AY18" s="215">
        <v>3627.48</v>
      </c>
      <c r="AZ18" s="211">
        <v>3627.48</v>
      </c>
      <c r="BA18" s="214">
        <v>0</v>
      </c>
      <c r="BB18" s="285"/>
      <c r="BC18" s="215">
        <v>0</v>
      </c>
      <c r="BD18" s="214">
        <v>0</v>
      </c>
      <c r="BE18" s="215">
        <v>0</v>
      </c>
      <c r="BF18" s="216">
        <f t="shared" si="6"/>
        <v>14509.9175</v>
      </c>
      <c r="BG18" s="216">
        <f t="shared" si="7"/>
        <v>10882.44</v>
      </c>
      <c r="BH18" s="215">
        <v>0</v>
      </c>
    </row>
    <row r="19" spans="1:60" s="217" customFormat="1" x14ac:dyDescent="0.2">
      <c r="A19" s="209" t="s">
        <v>117</v>
      </c>
      <c r="B19" s="210">
        <v>20954.23</v>
      </c>
      <c r="C19" s="211"/>
      <c r="D19" s="212">
        <f t="shared" si="2"/>
        <v>20954.232500000002</v>
      </c>
      <c r="E19" s="213">
        <v>0</v>
      </c>
      <c r="F19" s="214">
        <v>0</v>
      </c>
      <c r="G19" s="285"/>
      <c r="H19" s="215">
        <v>0</v>
      </c>
      <c r="I19" s="216">
        <v>0</v>
      </c>
      <c r="J19" s="214">
        <v>0</v>
      </c>
      <c r="K19" s="285"/>
      <c r="L19" s="215">
        <v>0</v>
      </c>
      <c r="M19" s="211">
        <v>0</v>
      </c>
      <c r="N19" s="214">
        <v>0</v>
      </c>
      <c r="O19" s="285"/>
      <c r="P19" s="215">
        <v>0</v>
      </c>
      <c r="Q19" s="379">
        <f t="shared" si="3"/>
        <v>0</v>
      </c>
      <c r="R19" s="211">
        <v>5238.5574999999999</v>
      </c>
      <c r="S19" s="214">
        <v>5238.5600000000004</v>
      </c>
      <c r="T19" s="285"/>
      <c r="U19" s="215">
        <v>0</v>
      </c>
      <c r="V19" s="216">
        <v>0</v>
      </c>
      <c r="W19" s="214">
        <v>0</v>
      </c>
      <c r="X19" s="285"/>
      <c r="Y19" s="215">
        <v>0</v>
      </c>
      <c r="Z19" s="211">
        <v>0</v>
      </c>
      <c r="AA19" s="214">
        <v>0</v>
      </c>
      <c r="AB19" s="285"/>
      <c r="AC19" s="215">
        <v>0</v>
      </c>
      <c r="AD19" s="379">
        <f t="shared" si="4"/>
        <v>2.500000000509317E-3</v>
      </c>
      <c r="AE19" s="211">
        <v>5238.5574999999999</v>
      </c>
      <c r="AF19" s="214">
        <v>5238.5600000000004</v>
      </c>
      <c r="AG19" s="285"/>
      <c r="AH19" s="215">
        <v>5238.5574999999999</v>
      </c>
      <c r="AI19" s="216">
        <v>0</v>
      </c>
      <c r="AJ19" s="214">
        <v>0</v>
      </c>
      <c r="AK19" s="285"/>
      <c r="AL19" s="215">
        <v>5238.5574999999999</v>
      </c>
      <c r="AM19" s="211">
        <v>0</v>
      </c>
      <c r="AN19" s="214">
        <v>0</v>
      </c>
      <c r="AO19" s="285"/>
      <c r="AP19" s="215">
        <v>0</v>
      </c>
      <c r="AQ19" s="379">
        <f t="shared" si="5"/>
        <v>2.500000000509317E-3</v>
      </c>
      <c r="AR19" s="216">
        <v>5238.5574999999999</v>
      </c>
      <c r="AS19" s="214">
        <v>5238.5599999999995</v>
      </c>
      <c r="AT19" s="285"/>
      <c r="AU19" s="215">
        <v>0</v>
      </c>
      <c r="AV19" s="216">
        <v>0</v>
      </c>
      <c r="AW19" s="214">
        <v>0</v>
      </c>
      <c r="AX19" s="285"/>
      <c r="AY19" s="215">
        <v>5238.5599999999995</v>
      </c>
      <c r="AZ19" s="211">
        <v>5238.5600000000004</v>
      </c>
      <c r="BA19" s="214">
        <v>0</v>
      </c>
      <c r="BB19" s="285"/>
      <c r="BC19" s="215">
        <v>0</v>
      </c>
      <c r="BD19" s="214">
        <v>0</v>
      </c>
      <c r="BE19" s="215">
        <v>0</v>
      </c>
      <c r="BF19" s="216">
        <f t="shared" si="6"/>
        <v>20954.237500000003</v>
      </c>
      <c r="BG19" s="216">
        <f t="shared" si="7"/>
        <v>15715.68</v>
      </c>
      <c r="BH19" s="215">
        <v>0</v>
      </c>
    </row>
    <row r="20" spans="1:60" s="217" customFormat="1" x14ac:dyDescent="0.2">
      <c r="A20" s="209" t="s">
        <v>118</v>
      </c>
      <c r="B20" s="210">
        <v>6904.25</v>
      </c>
      <c r="C20" s="211"/>
      <c r="D20" s="212">
        <f t="shared" si="2"/>
        <v>6904.2474999999995</v>
      </c>
      <c r="E20" s="213">
        <v>0</v>
      </c>
      <c r="F20" s="214">
        <v>0</v>
      </c>
      <c r="G20" s="285"/>
      <c r="H20" s="215">
        <v>0</v>
      </c>
      <c r="I20" s="216">
        <v>0</v>
      </c>
      <c r="J20" s="214">
        <v>0</v>
      </c>
      <c r="K20" s="285"/>
      <c r="L20" s="215">
        <v>0</v>
      </c>
      <c r="M20" s="211">
        <v>0</v>
      </c>
      <c r="N20" s="214">
        <v>0</v>
      </c>
      <c r="O20" s="285"/>
      <c r="P20" s="215">
        <v>0</v>
      </c>
      <c r="Q20" s="379">
        <f t="shared" si="3"/>
        <v>0</v>
      </c>
      <c r="R20" s="211">
        <v>1726.0625</v>
      </c>
      <c r="S20" s="214">
        <v>1726.06</v>
      </c>
      <c r="T20" s="285"/>
      <c r="U20" s="215">
        <v>0</v>
      </c>
      <c r="V20" s="216">
        <v>0</v>
      </c>
      <c r="W20" s="214">
        <v>0</v>
      </c>
      <c r="X20" s="285"/>
      <c r="Y20" s="215">
        <v>0</v>
      </c>
      <c r="Z20" s="211">
        <v>0</v>
      </c>
      <c r="AA20" s="214">
        <v>0</v>
      </c>
      <c r="AB20" s="285"/>
      <c r="AC20" s="215">
        <v>0</v>
      </c>
      <c r="AD20" s="379">
        <f t="shared" si="4"/>
        <v>-2.5000000000545697E-3</v>
      </c>
      <c r="AE20" s="211">
        <v>1726.0625</v>
      </c>
      <c r="AF20" s="214">
        <v>1726.06</v>
      </c>
      <c r="AG20" s="285"/>
      <c r="AH20" s="215">
        <v>1726.0625</v>
      </c>
      <c r="AI20" s="216">
        <v>0</v>
      </c>
      <c r="AJ20" s="214">
        <v>0</v>
      </c>
      <c r="AK20" s="285"/>
      <c r="AL20" s="215">
        <v>1726.0625</v>
      </c>
      <c r="AM20" s="211">
        <v>0</v>
      </c>
      <c r="AN20" s="214">
        <v>0</v>
      </c>
      <c r="AO20" s="285"/>
      <c r="AP20" s="215">
        <v>0</v>
      </c>
      <c r="AQ20" s="379">
        <f t="shared" si="5"/>
        <v>-2.5000000000545697E-3</v>
      </c>
      <c r="AR20" s="216">
        <v>1726.0625</v>
      </c>
      <c r="AS20" s="214">
        <v>1726.06</v>
      </c>
      <c r="AT20" s="285"/>
      <c r="AU20" s="215">
        <v>0</v>
      </c>
      <c r="AV20" s="216">
        <v>0</v>
      </c>
      <c r="AW20" s="214">
        <v>0</v>
      </c>
      <c r="AX20" s="285"/>
      <c r="AY20" s="215">
        <v>1726.06</v>
      </c>
      <c r="AZ20" s="211">
        <v>1726.06</v>
      </c>
      <c r="BA20" s="214">
        <v>0</v>
      </c>
      <c r="BB20" s="285"/>
      <c r="BC20" s="215">
        <v>0</v>
      </c>
      <c r="BD20" s="214">
        <v>0</v>
      </c>
      <c r="BE20" s="215">
        <v>0</v>
      </c>
      <c r="BF20" s="216">
        <f t="shared" si="6"/>
        <v>6904.2424999999985</v>
      </c>
      <c r="BG20" s="216">
        <f t="shared" si="7"/>
        <v>5178.18</v>
      </c>
      <c r="BH20" s="215">
        <v>0</v>
      </c>
    </row>
    <row r="21" spans="1:60" s="217" customFormat="1" x14ac:dyDescent="0.2">
      <c r="A21" s="209" t="s">
        <v>119</v>
      </c>
      <c r="B21" s="210">
        <v>20265.39</v>
      </c>
      <c r="C21" s="211"/>
      <c r="D21" s="212">
        <f t="shared" si="2"/>
        <v>20265.392500000002</v>
      </c>
      <c r="E21" s="213">
        <v>0</v>
      </c>
      <c r="F21" s="214">
        <v>0</v>
      </c>
      <c r="G21" s="285"/>
      <c r="H21" s="215">
        <v>0</v>
      </c>
      <c r="I21" s="216">
        <v>0</v>
      </c>
      <c r="J21" s="214">
        <v>0</v>
      </c>
      <c r="K21" s="285"/>
      <c r="L21" s="215">
        <v>0</v>
      </c>
      <c r="M21" s="211">
        <v>0</v>
      </c>
      <c r="N21" s="214">
        <v>0</v>
      </c>
      <c r="O21" s="285"/>
      <c r="P21" s="215">
        <v>0</v>
      </c>
      <c r="Q21" s="379">
        <f t="shared" si="3"/>
        <v>0</v>
      </c>
      <c r="R21" s="211">
        <v>5066.3474999999999</v>
      </c>
      <c r="S21" s="214">
        <v>5066.3500000000004</v>
      </c>
      <c r="T21" s="285"/>
      <c r="U21" s="215">
        <v>0</v>
      </c>
      <c r="V21" s="216">
        <v>0</v>
      </c>
      <c r="W21" s="214">
        <v>0</v>
      </c>
      <c r="X21" s="285"/>
      <c r="Y21" s="215">
        <v>0</v>
      </c>
      <c r="Z21" s="211">
        <v>0</v>
      </c>
      <c r="AA21" s="214">
        <v>0</v>
      </c>
      <c r="AB21" s="285"/>
      <c r="AC21" s="215">
        <v>0</v>
      </c>
      <c r="AD21" s="379">
        <f t="shared" si="4"/>
        <v>2.500000000509317E-3</v>
      </c>
      <c r="AE21" s="211">
        <v>5066.3474999999999</v>
      </c>
      <c r="AF21" s="214">
        <v>5066.3500000000004</v>
      </c>
      <c r="AG21" s="285"/>
      <c r="AH21" s="215">
        <v>5066.3474999999999</v>
      </c>
      <c r="AI21" s="216">
        <v>0</v>
      </c>
      <c r="AJ21" s="214">
        <v>0</v>
      </c>
      <c r="AK21" s="285"/>
      <c r="AL21" s="215">
        <v>5066.3474999999999</v>
      </c>
      <c r="AM21" s="211">
        <v>0</v>
      </c>
      <c r="AN21" s="214">
        <v>0</v>
      </c>
      <c r="AO21" s="285"/>
      <c r="AP21" s="215">
        <v>0</v>
      </c>
      <c r="AQ21" s="379">
        <f t="shared" si="5"/>
        <v>2.500000000509317E-3</v>
      </c>
      <c r="AR21" s="216">
        <v>5066.3474999999999</v>
      </c>
      <c r="AS21" s="214">
        <v>5066.3500000000004</v>
      </c>
      <c r="AT21" s="285"/>
      <c r="AU21" s="215">
        <v>0</v>
      </c>
      <c r="AV21" s="216">
        <v>0</v>
      </c>
      <c r="AW21" s="214">
        <v>0</v>
      </c>
      <c r="AX21" s="285"/>
      <c r="AY21" s="215">
        <v>5066.3500000000004</v>
      </c>
      <c r="AZ21" s="211">
        <v>5066.3500000000004</v>
      </c>
      <c r="BA21" s="214">
        <v>0</v>
      </c>
      <c r="BB21" s="285"/>
      <c r="BC21" s="215">
        <v>0</v>
      </c>
      <c r="BD21" s="214">
        <v>0</v>
      </c>
      <c r="BE21" s="215">
        <v>0</v>
      </c>
      <c r="BF21" s="216">
        <f t="shared" si="6"/>
        <v>20265.397499999999</v>
      </c>
      <c r="BG21" s="216">
        <f t="shared" si="7"/>
        <v>15199.050000000001</v>
      </c>
      <c r="BH21" s="215">
        <v>0</v>
      </c>
    </row>
    <row r="22" spans="1:60" s="217" customFormat="1" x14ac:dyDescent="0.2">
      <c r="A22" s="209" t="s">
        <v>120</v>
      </c>
      <c r="B22" s="210">
        <v>46609.98</v>
      </c>
      <c r="C22" s="211"/>
      <c r="D22" s="212">
        <f t="shared" si="2"/>
        <v>46609.985000000001</v>
      </c>
      <c r="E22" s="213">
        <v>0</v>
      </c>
      <c r="F22" s="214">
        <v>0</v>
      </c>
      <c r="G22" s="285"/>
      <c r="H22" s="215">
        <v>0</v>
      </c>
      <c r="I22" s="216">
        <v>0</v>
      </c>
      <c r="J22" s="214">
        <v>0</v>
      </c>
      <c r="K22" s="285"/>
      <c r="L22" s="215">
        <v>0</v>
      </c>
      <c r="M22" s="211">
        <v>0</v>
      </c>
      <c r="N22" s="214">
        <v>0</v>
      </c>
      <c r="O22" s="285"/>
      <c r="P22" s="215">
        <v>0</v>
      </c>
      <c r="Q22" s="379">
        <f t="shared" si="3"/>
        <v>0</v>
      </c>
      <c r="R22" s="211">
        <v>11652.495000000001</v>
      </c>
      <c r="S22" s="214">
        <v>11652.5</v>
      </c>
      <c r="T22" s="285"/>
      <c r="U22" s="215">
        <v>0</v>
      </c>
      <c r="V22" s="216">
        <v>0</v>
      </c>
      <c r="W22" s="214">
        <v>0</v>
      </c>
      <c r="X22" s="285"/>
      <c r="Y22" s="215">
        <v>0</v>
      </c>
      <c r="Z22" s="211">
        <v>0</v>
      </c>
      <c r="AA22" s="214">
        <v>0</v>
      </c>
      <c r="AB22" s="285"/>
      <c r="AC22" s="215">
        <v>0</v>
      </c>
      <c r="AD22" s="379">
        <f t="shared" si="4"/>
        <v>4.9999999991996447E-3</v>
      </c>
      <c r="AE22" s="211">
        <v>11652.495000000001</v>
      </c>
      <c r="AF22" s="214">
        <v>11652.5</v>
      </c>
      <c r="AG22" s="285"/>
      <c r="AH22" s="215">
        <v>11652.495000000001</v>
      </c>
      <c r="AI22" s="216">
        <v>0</v>
      </c>
      <c r="AJ22" s="214">
        <v>0</v>
      </c>
      <c r="AK22" s="285"/>
      <c r="AL22" s="215">
        <v>11652.495000000001</v>
      </c>
      <c r="AM22" s="211">
        <v>0</v>
      </c>
      <c r="AN22" s="214">
        <v>0</v>
      </c>
      <c r="AO22" s="285"/>
      <c r="AP22" s="215">
        <v>0</v>
      </c>
      <c r="AQ22" s="379">
        <f t="shared" si="5"/>
        <v>4.9999999991996447E-3</v>
      </c>
      <c r="AR22" s="216">
        <v>11652.495000000001</v>
      </c>
      <c r="AS22" s="214">
        <v>11652.5</v>
      </c>
      <c r="AT22" s="285"/>
      <c r="AU22" s="215">
        <v>0</v>
      </c>
      <c r="AV22" s="216">
        <v>0</v>
      </c>
      <c r="AW22" s="214">
        <v>0</v>
      </c>
      <c r="AX22" s="285"/>
      <c r="AY22" s="215">
        <v>11652.5</v>
      </c>
      <c r="AZ22" s="211">
        <v>11652.5</v>
      </c>
      <c r="BA22" s="214">
        <v>0</v>
      </c>
      <c r="BB22" s="285"/>
      <c r="BC22" s="215">
        <v>0</v>
      </c>
      <c r="BD22" s="214">
        <v>0</v>
      </c>
      <c r="BE22" s="215">
        <v>0</v>
      </c>
      <c r="BF22" s="216">
        <f t="shared" si="6"/>
        <v>46609.994999999995</v>
      </c>
      <c r="BG22" s="216">
        <f t="shared" si="7"/>
        <v>34957.5</v>
      </c>
      <c r="BH22" s="215">
        <v>0</v>
      </c>
    </row>
    <row r="23" spans="1:60" s="217" customFormat="1" ht="28.5" x14ac:dyDescent="0.2">
      <c r="A23" s="209" t="s">
        <v>121</v>
      </c>
      <c r="B23" s="210">
        <v>18108.82</v>
      </c>
      <c r="C23" s="211"/>
      <c r="D23" s="212">
        <f t="shared" si="2"/>
        <v>18108.825000000001</v>
      </c>
      <c r="E23" s="213">
        <v>0</v>
      </c>
      <c r="F23" s="214">
        <v>0</v>
      </c>
      <c r="G23" s="285"/>
      <c r="H23" s="215">
        <v>0</v>
      </c>
      <c r="I23" s="216">
        <v>0</v>
      </c>
      <c r="J23" s="214">
        <v>0</v>
      </c>
      <c r="K23" s="285"/>
      <c r="L23" s="215">
        <v>0</v>
      </c>
      <c r="M23" s="211">
        <v>0</v>
      </c>
      <c r="N23" s="214">
        <v>0</v>
      </c>
      <c r="O23" s="285"/>
      <c r="P23" s="215">
        <v>0</v>
      </c>
      <c r="Q23" s="379">
        <f t="shared" si="3"/>
        <v>0</v>
      </c>
      <c r="R23" s="211">
        <v>4527.2049999999999</v>
      </c>
      <c r="S23" s="214">
        <v>4527.21</v>
      </c>
      <c r="T23" s="285"/>
      <c r="U23" s="215">
        <v>0</v>
      </c>
      <c r="V23" s="216">
        <v>0</v>
      </c>
      <c r="W23" s="214">
        <v>0</v>
      </c>
      <c r="X23" s="285"/>
      <c r="Y23" s="215">
        <v>0</v>
      </c>
      <c r="Z23" s="211">
        <v>0</v>
      </c>
      <c r="AA23" s="214">
        <v>0</v>
      </c>
      <c r="AB23" s="285"/>
      <c r="AC23" s="215">
        <v>0</v>
      </c>
      <c r="AD23" s="379">
        <f t="shared" si="4"/>
        <v>5.0000000001091394E-3</v>
      </c>
      <c r="AE23" s="211">
        <v>4527.2049999999999</v>
      </c>
      <c r="AF23" s="214">
        <v>4527.21</v>
      </c>
      <c r="AG23" s="285"/>
      <c r="AH23" s="215">
        <v>4527.2049999999999</v>
      </c>
      <c r="AI23" s="216">
        <v>0</v>
      </c>
      <c r="AJ23" s="214">
        <v>0</v>
      </c>
      <c r="AK23" s="285"/>
      <c r="AL23" s="215">
        <v>4527.2049999999999</v>
      </c>
      <c r="AM23" s="211">
        <v>0</v>
      </c>
      <c r="AN23" s="214">
        <v>0</v>
      </c>
      <c r="AO23" s="285"/>
      <c r="AP23" s="215">
        <v>0</v>
      </c>
      <c r="AQ23" s="379">
        <f t="shared" si="5"/>
        <v>5.0000000001091394E-3</v>
      </c>
      <c r="AR23" s="216">
        <v>4527.2049999999999</v>
      </c>
      <c r="AS23" s="214">
        <v>4527.21</v>
      </c>
      <c r="AT23" s="285"/>
      <c r="AU23" s="215">
        <v>0</v>
      </c>
      <c r="AV23" s="216">
        <v>0</v>
      </c>
      <c r="AW23" s="214">
        <v>0</v>
      </c>
      <c r="AX23" s="285"/>
      <c r="AY23" s="215">
        <v>4527.21</v>
      </c>
      <c r="AZ23" s="211">
        <v>4527.21</v>
      </c>
      <c r="BA23" s="214">
        <v>0</v>
      </c>
      <c r="BB23" s="285"/>
      <c r="BC23" s="215">
        <v>0</v>
      </c>
      <c r="BD23" s="214">
        <v>0</v>
      </c>
      <c r="BE23" s="215">
        <v>0</v>
      </c>
      <c r="BF23" s="216">
        <f t="shared" si="6"/>
        <v>18108.834999999999</v>
      </c>
      <c r="BG23" s="216">
        <f t="shared" si="7"/>
        <v>13581.630000000001</v>
      </c>
      <c r="BH23" s="215">
        <v>0</v>
      </c>
    </row>
    <row r="24" spans="1:60" s="217" customFormat="1" x14ac:dyDescent="0.2">
      <c r="A24" s="209" t="s">
        <v>122</v>
      </c>
      <c r="B24" s="210">
        <v>67908.63</v>
      </c>
      <c r="C24" s="211"/>
      <c r="D24" s="212">
        <f t="shared" si="2"/>
        <v>67908.632500000007</v>
      </c>
      <c r="E24" s="213">
        <v>0</v>
      </c>
      <c r="F24" s="214">
        <v>0</v>
      </c>
      <c r="G24" s="285"/>
      <c r="H24" s="215">
        <v>0</v>
      </c>
      <c r="I24" s="216">
        <v>0</v>
      </c>
      <c r="J24" s="214">
        <v>0</v>
      </c>
      <c r="K24" s="285"/>
      <c r="L24" s="215">
        <v>0</v>
      </c>
      <c r="M24" s="211">
        <v>0</v>
      </c>
      <c r="N24" s="214">
        <v>0</v>
      </c>
      <c r="O24" s="285"/>
      <c r="P24" s="215">
        <v>0</v>
      </c>
      <c r="Q24" s="379">
        <f t="shared" si="3"/>
        <v>0</v>
      </c>
      <c r="R24" s="211">
        <v>16977.157500000001</v>
      </c>
      <c r="S24" s="214">
        <v>16977.16</v>
      </c>
      <c r="T24" s="285"/>
      <c r="U24" s="215">
        <v>0</v>
      </c>
      <c r="V24" s="216">
        <v>0</v>
      </c>
      <c r="W24" s="214">
        <v>0</v>
      </c>
      <c r="X24" s="285"/>
      <c r="Y24" s="215">
        <v>0</v>
      </c>
      <c r="Z24" s="211">
        <v>0</v>
      </c>
      <c r="AA24" s="214">
        <v>0</v>
      </c>
      <c r="AB24" s="285"/>
      <c r="AC24" s="215">
        <v>0</v>
      </c>
      <c r="AD24" s="379">
        <f t="shared" si="4"/>
        <v>2.4999999986903276E-3</v>
      </c>
      <c r="AE24" s="211">
        <v>16977.157500000001</v>
      </c>
      <c r="AF24" s="214">
        <v>16977.16</v>
      </c>
      <c r="AG24" s="285"/>
      <c r="AH24" s="215">
        <v>16977.157500000001</v>
      </c>
      <c r="AI24" s="216">
        <v>0</v>
      </c>
      <c r="AJ24" s="214">
        <v>0</v>
      </c>
      <c r="AK24" s="285"/>
      <c r="AL24" s="215">
        <v>16977.157500000001</v>
      </c>
      <c r="AM24" s="211">
        <v>0</v>
      </c>
      <c r="AN24" s="214">
        <v>0</v>
      </c>
      <c r="AO24" s="285"/>
      <c r="AP24" s="215">
        <v>0</v>
      </c>
      <c r="AQ24" s="379">
        <f t="shared" si="5"/>
        <v>2.4999999986903276E-3</v>
      </c>
      <c r="AR24" s="216">
        <v>16977.157500000001</v>
      </c>
      <c r="AS24" s="214">
        <v>16977.16</v>
      </c>
      <c r="AT24" s="285"/>
      <c r="AU24" s="215">
        <v>0</v>
      </c>
      <c r="AV24" s="216">
        <v>0</v>
      </c>
      <c r="AW24" s="214">
        <v>0</v>
      </c>
      <c r="AX24" s="285"/>
      <c r="AY24" s="215">
        <v>16977.16</v>
      </c>
      <c r="AZ24" s="211">
        <v>16977.16</v>
      </c>
      <c r="BA24" s="214">
        <v>0</v>
      </c>
      <c r="BB24" s="285"/>
      <c r="BC24" s="215">
        <v>0</v>
      </c>
      <c r="BD24" s="214">
        <v>0</v>
      </c>
      <c r="BE24" s="215">
        <v>0</v>
      </c>
      <c r="BF24" s="216">
        <f t="shared" si="6"/>
        <v>67908.637500000012</v>
      </c>
      <c r="BG24" s="216">
        <f t="shared" si="7"/>
        <v>50931.479999999996</v>
      </c>
      <c r="BH24" s="215">
        <v>0</v>
      </c>
    </row>
    <row r="25" spans="1:60" s="217" customFormat="1" x14ac:dyDescent="0.2">
      <c r="A25" s="209" t="s">
        <v>123</v>
      </c>
      <c r="B25" s="210">
        <v>51822.240000000005</v>
      </c>
      <c r="C25" s="211"/>
      <c r="D25" s="212">
        <f t="shared" si="2"/>
        <v>51822.240000000005</v>
      </c>
      <c r="E25" s="213">
        <v>0</v>
      </c>
      <c r="F25" s="214">
        <v>0</v>
      </c>
      <c r="G25" s="285"/>
      <c r="H25" s="215">
        <v>0</v>
      </c>
      <c r="I25" s="216">
        <v>0</v>
      </c>
      <c r="J25" s="214">
        <v>0</v>
      </c>
      <c r="K25" s="285"/>
      <c r="L25" s="215">
        <v>0</v>
      </c>
      <c r="M25" s="211">
        <v>0</v>
      </c>
      <c r="N25" s="214">
        <v>0</v>
      </c>
      <c r="O25" s="285"/>
      <c r="P25" s="215">
        <v>0</v>
      </c>
      <c r="Q25" s="379">
        <f t="shared" si="3"/>
        <v>0</v>
      </c>
      <c r="R25" s="211">
        <v>12955.560000000001</v>
      </c>
      <c r="S25" s="214">
        <v>12955.56</v>
      </c>
      <c r="T25" s="285"/>
      <c r="U25" s="215">
        <v>0</v>
      </c>
      <c r="V25" s="216">
        <v>0</v>
      </c>
      <c r="W25" s="214">
        <v>0</v>
      </c>
      <c r="X25" s="285"/>
      <c r="Y25" s="215">
        <v>0</v>
      </c>
      <c r="Z25" s="211">
        <v>0</v>
      </c>
      <c r="AA25" s="214">
        <v>0</v>
      </c>
      <c r="AB25" s="285"/>
      <c r="AC25" s="215">
        <v>0</v>
      </c>
      <c r="AD25" s="379">
        <f t="shared" si="4"/>
        <v>-1.8189894035458565E-12</v>
      </c>
      <c r="AE25" s="211">
        <v>12955.560000000001</v>
      </c>
      <c r="AF25" s="214">
        <v>12955.56</v>
      </c>
      <c r="AG25" s="285"/>
      <c r="AH25" s="215">
        <v>12955.560000000001</v>
      </c>
      <c r="AI25" s="216">
        <v>0</v>
      </c>
      <c r="AJ25" s="214">
        <v>0</v>
      </c>
      <c r="AK25" s="285"/>
      <c r="AL25" s="215">
        <v>12955.560000000001</v>
      </c>
      <c r="AM25" s="211">
        <v>0</v>
      </c>
      <c r="AN25" s="214">
        <v>0</v>
      </c>
      <c r="AO25" s="285"/>
      <c r="AP25" s="215">
        <v>0</v>
      </c>
      <c r="AQ25" s="379">
        <f t="shared" si="5"/>
        <v>-1.8189894035458565E-12</v>
      </c>
      <c r="AR25" s="216">
        <v>12955.560000000001</v>
      </c>
      <c r="AS25" s="214">
        <v>12955.560000000001</v>
      </c>
      <c r="AT25" s="285"/>
      <c r="AU25" s="215">
        <v>0</v>
      </c>
      <c r="AV25" s="216">
        <v>0</v>
      </c>
      <c r="AW25" s="214">
        <v>0</v>
      </c>
      <c r="AX25" s="285"/>
      <c r="AY25" s="215">
        <v>12955.560000000001</v>
      </c>
      <c r="AZ25" s="211">
        <v>12955.56</v>
      </c>
      <c r="BA25" s="214">
        <v>0</v>
      </c>
      <c r="BB25" s="285"/>
      <c r="BC25" s="215">
        <v>0</v>
      </c>
      <c r="BD25" s="214">
        <v>0</v>
      </c>
      <c r="BE25" s="215">
        <v>0</v>
      </c>
      <c r="BF25" s="216">
        <f t="shared" si="6"/>
        <v>51822.240000000005</v>
      </c>
      <c r="BG25" s="216">
        <f t="shared" si="7"/>
        <v>38866.68</v>
      </c>
      <c r="BH25" s="215">
        <v>0</v>
      </c>
    </row>
    <row r="26" spans="1:60" s="217" customFormat="1" x14ac:dyDescent="0.2">
      <c r="A26" s="209" t="s">
        <v>124</v>
      </c>
      <c r="B26" s="210">
        <v>34008.550000000003</v>
      </c>
      <c r="C26" s="211"/>
      <c r="D26" s="212">
        <f t="shared" si="2"/>
        <v>34008.552500000005</v>
      </c>
      <c r="E26" s="213">
        <v>0</v>
      </c>
      <c r="F26" s="214">
        <v>0</v>
      </c>
      <c r="G26" s="285"/>
      <c r="H26" s="215">
        <v>0</v>
      </c>
      <c r="I26" s="216">
        <v>0</v>
      </c>
      <c r="J26" s="214">
        <v>0</v>
      </c>
      <c r="K26" s="285"/>
      <c r="L26" s="215">
        <v>0</v>
      </c>
      <c r="M26" s="211">
        <v>0</v>
      </c>
      <c r="N26" s="214">
        <v>0</v>
      </c>
      <c r="O26" s="285"/>
      <c r="P26" s="215">
        <v>0</v>
      </c>
      <c r="Q26" s="379">
        <f t="shared" si="3"/>
        <v>0</v>
      </c>
      <c r="R26" s="211">
        <v>8502.1375000000007</v>
      </c>
      <c r="S26" s="214">
        <v>8502.14</v>
      </c>
      <c r="T26" s="285"/>
      <c r="U26" s="215">
        <v>0</v>
      </c>
      <c r="V26" s="216">
        <v>0</v>
      </c>
      <c r="W26" s="214">
        <v>0</v>
      </c>
      <c r="X26" s="285"/>
      <c r="Y26" s="215">
        <v>0</v>
      </c>
      <c r="Z26" s="211">
        <v>0</v>
      </c>
      <c r="AA26" s="214">
        <v>0</v>
      </c>
      <c r="AB26" s="285"/>
      <c r="AC26" s="215">
        <v>0</v>
      </c>
      <c r="AD26" s="379">
        <f t="shared" si="4"/>
        <v>2.4999999986903276E-3</v>
      </c>
      <c r="AE26" s="211">
        <v>8502.1375000000007</v>
      </c>
      <c r="AF26" s="214">
        <v>8502.14</v>
      </c>
      <c r="AG26" s="285"/>
      <c r="AH26" s="215">
        <v>8502.1375000000007</v>
      </c>
      <c r="AI26" s="216">
        <v>0</v>
      </c>
      <c r="AJ26" s="214">
        <v>0</v>
      </c>
      <c r="AK26" s="285"/>
      <c r="AL26" s="215">
        <v>8502.1375000000007</v>
      </c>
      <c r="AM26" s="211">
        <v>0</v>
      </c>
      <c r="AN26" s="214">
        <v>0</v>
      </c>
      <c r="AO26" s="285"/>
      <c r="AP26" s="215">
        <v>0</v>
      </c>
      <c r="AQ26" s="379">
        <f t="shared" si="5"/>
        <v>2.4999999986903276E-3</v>
      </c>
      <c r="AR26" s="216">
        <v>8502.1375000000007</v>
      </c>
      <c r="AS26" s="214">
        <v>8502.14</v>
      </c>
      <c r="AT26" s="285"/>
      <c r="AU26" s="215">
        <v>0</v>
      </c>
      <c r="AV26" s="216">
        <v>0</v>
      </c>
      <c r="AW26" s="214">
        <v>0</v>
      </c>
      <c r="AX26" s="285"/>
      <c r="AY26" s="215">
        <v>8502.14</v>
      </c>
      <c r="AZ26" s="211">
        <v>8502.14</v>
      </c>
      <c r="BA26" s="214">
        <v>0</v>
      </c>
      <c r="BB26" s="285"/>
      <c r="BC26" s="215">
        <v>0</v>
      </c>
      <c r="BD26" s="214">
        <v>0</v>
      </c>
      <c r="BE26" s="215">
        <v>0</v>
      </c>
      <c r="BF26" s="216">
        <f t="shared" si="6"/>
        <v>34008.557499999995</v>
      </c>
      <c r="BG26" s="216">
        <f t="shared" si="7"/>
        <v>25506.42</v>
      </c>
      <c r="BH26" s="215">
        <v>0</v>
      </c>
    </row>
    <row r="27" spans="1:60" s="217" customFormat="1" x14ac:dyDescent="0.2">
      <c r="A27" s="209" t="s">
        <v>125</v>
      </c>
      <c r="B27" s="210">
        <v>68825.48</v>
      </c>
      <c r="C27" s="211"/>
      <c r="D27" s="212">
        <f t="shared" si="2"/>
        <v>68825.48</v>
      </c>
      <c r="E27" s="213">
        <v>0</v>
      </c>
      <c r="F27" s="214">
        <v>0</v>
      </c>
      <c r="G27" s="285"/>
      <c r="H27" s="215">
        <v>0</v>
      </c>
      <c r="I27" s="216">
        <v>0</v>
      </c>
      <c r="J27" s="214">
        <v>0</v>
      </c>
      <c r="K27" s="285"/>
      <c r="L27" s="215">
        <v>0</v>
      </c>
      <c r="M27" s="211">
        <v>0</v>
      </c>
      <c r="N27" s="214">
        <v>0</v>
      </c>
      <c r="O27" s="285"/>
      <c r="P27" s="215">
        <v>0</v>
      </c>
      <c r="Q27" s="379">
        <f t="shared" si="3"/>
        <v>0</v>
      </c>
      <c r="R27" s="211">
        <v>17206.37</v>
      </c>
      <c r="S27" s="214">
        <v>17206.37</v>
      </c>
      <c r="T27" s="285"/>
      <c r="U27" s="215">
        <v>0</v>
      </c>
      <c r="V27" s="216">
        <v>0</v>
      </c>
      <c r="W27" s="214">
        <v>0</v>
      </c>
      <c r="X27" s="285"/>
      <c r="Y27" s="215">
        <v>0</v>
      </c>
      <c r="Z27" s="211">
        <v>0</v>
      </c>
      <c r="AA27" s="214">
        <v>0</v>
      </c>
      <c r="AB27" s="285"/>
      <c r="AC27" s="215">
        <v>0</v>
      </c>
      <c r="AD27" s="379">
        <f t="shared" si="4"/>
        <v>0</v>
      </c>
      <c r="AE27" s="211">
        <v>17206.37</v>
      </c>
      <c r="AF27" s="214">
        <v>17206.37</v>
      </c>
      <c r="AG27" s="285"/>
      <c r="AH27" s="215">
        <v>17206.37</v>
      </c>
      <c r="AI27" s="216">
        <v>0</v>
      </c>
      <c r="AJ27" s="214">
        <v>0</v>
      </c>
      <c r="AK27" s="285"/>
      <c r="AL27" s="215">
        <v>17206.37</v>
      </c>
      <c r="AM27" s="211">
        <v>0</v>
      </c>
      <c r="AN27" s="214">
        <v>0</v>
      </c>
      <c r="AO27" s="285"/>
      <c r="AP27" s="215">
        <v>0</v>
      </c>
      <c r="AQ27" s="379">
        <f t="shared" si="5"/>
        <v>0</v>
      </c>
      <c r="AR27" s="216">
        <v>17206.37</v>
      </c>
      <c r="AS27" s="214">
        <v>17206.37</v>
      </c>
      <c r="AT27" s="285"/>
      <c r="AU27" s="215">
        <v>0</v>
      </c>
      <c r="AV27" s="216">
        <v>0</v>
      </c>
      <c r="AW27" s="214">
        <v>0</v>
      </c>
      <c r="AX27" s="285"/>
      <c r="AY27" s="215">
        <v>17206.37</v>
      </c>
      <c r="AZ27" s="211">
        <v>17206.37</v>
      </c>
      <c r="BA27" s="214">
        <v>0</v>
      </c>
      <c r="BB27" s="285"/>
      <c r="BC27" s="215">
        <v>0</v>
      </c>
      <c r="BD27" s="214">
        <v>0</v>
      </c>
      <c r="BE27" s="215">
        <v>0</v>
      </c>
      <c r="BF27" s="216">
        <f t="shared" si="6"/>
        <v>68825.48</v>
      </c>
      <c r="BG27" s="216">
        <f t="shared" si="7"/>
        <v>51619.11</v>
      </c>
      <c r="BH27" s="215">
        <v>0</v>
      </c>
    </row>
    <row r="28" spans="1:60" s="217" customFormat="1" x14ac:dyDescent="0.2">
      <c r="A28" s="209" t="s">
        <v>126</v>
      </c>
      <c r="B28" s="210">
        <v>370847.94000000006</v>
      </c>
      <c r="C28" s="211"/>
      <c r="D28" s="212">
        <f t="shared" si="2"/>
        <v>370848.03500000003</v>
      </c>
      <c r="E28" s="213">
        <v>0</v>
      </c>
      <c r="F28" s="214">
        <v>0</v>
      </c>
      <c r="G28" s="285"/>
      <c r="H28" s="215">
        <v>0</v>
      </c>
      <c r="I28" s="216">
        <v>0</v>
      </c>
      <c r="J28" s="214">
        <v>0</v>
      </c>
      <c r="K28" s="285"/>
      <c r="L28" s="215">
        <v>0</v>
      </c>
      <c r="M28" s="211">
        <v>0</v>
      </c>
      <c r="N28" s="214">
        <v>0</v>
      </c>
      <c r="O28" s="285"/>
      <c r="P28" s="215">
        <v>0</v>
      </c>
      <c r="Q28" s="379">
        <f t="shared" si="3"/>
        <v>0</v>
      </c>
      <c r="R28" s="211">
        <v>92711.985000000015</v>
      </c>
      <c r="S28" s="214">
        <v>92711.98000000001</v>
      </c>
      <c r="T28" s="285"/>
      <c r="U28" s="215">
        <v>0</v>
      </c>
      <c r="V28" s="216">
        <v>0</v>
      </c>
      <c r="W28" s="214">
        <v>0</v>
      </c>
      <c r="X28" s="285"/>
      <c r="Y28" s="215">
        <v>0</v>
      </c>
      <c r="Z28" s="211">
        <v>0</v>
      </c>
      <c r="AA28" s="214">
        <v>0</v>
      </c>
      <c r="AB28" s="285"/>
      <c r="AC28" s="215">
        <v>0</v>
      </c>
      <c r="AD28" s="379">
        <f t="shared" si="4"/>
        <v>-5.0000000046566129E-3</v>
      </c>
      <c r="AE28" s="211">
        <v>92712.035000000018</v>
      </c>
      <c r="AF28" s="214">
        <v>92711.98000000001</v>
      </c>
      <c r="AG28" s="285"/>
      <c r="AH28" s="215">
        <v>92712.035000000003</v>
      </c>
      <c r="AI28" s="216">
        <v>0</v>
      </c>
      <c r="AJ28" s="214">
        <v>0</v>
      </c>
      <c r="AK28" s="285"/>
      <c r="AL28" s="215">
        <v>92712.035000000003</v>
      </c>
      <c r="AM28" s="211">
        <v>0</v>
      </c>
      <c r="AN28" s="214">
        <v>0</v>
      </c>
      <c r="AO28" s="285"/>
      <c r="AP28" s="215">
        <v>0</v>
      </c>
      <c r="AQ28" s="379">
        <f t="shared" si="5"/>
        <v>-5.5000000007566996E-2</v>
      </c>
      <c r="AR28" s="216">
        <v>92712.035000000003</v>
      </c>
      <c r="AS28" s="214">
        <v>92711.98000000001</v>
      </c>
      <c r="AT28" s="285"/>
      <c r="AU28" s="215">
        <v>0</v>
      </c>
      <c r="AV28" s="216">
        <v>0</v>
      </c>
      <c r="AW28" s="214">
        <v>0</v>
      </c>
      <c r="AX28" s="285"/>
      <c r="AY28" s="215">
        <v>92711.98000000001</v>
      </c>
      <c r="AZ28" s="211">
        <v>92711.98000000001</v>
      </c>
      <c r="BA28" s="214">
        <v>0</v>
      </c>
      <c r="BB28" s="285"/>
      <c r="BC28" s="215">
        <v>0</v>
      </c>
      <c r="BD28" s="214">
        <v>0</v>
      </c>
      <c r="BE28" s="215">
        <v>0</v>
      </c>
      <c r="BF28" s="216">
        <f t="shared" si="6"/>
        <v>370847.97500000009</v>
      </c>
      <c r="BG28" s="216">
        <f t="shared" si="7"/>
        <v>278135.94000000006</v>
      </c>
      <c r="BH28" s="215">
        <v>0</v>
      </c>
    </row>
    <row r="29" spans="1:60" s="217" customFormat="1" x14ac:dyDescent="0.2">
      <c r="A29" s="209" t="s">
        <v>127</v>
      </c>
      <c r="B29" s="210">
        <v>48582.45</v>
      </c>
      <c r="C29" s="218"/>
      <c r="D29" s="338">
        <f t="shared" si="2"/>
        <v>48582.457499999997</v>
      </c>
      <c r="E29" s="213">
        <v>0</v>
      </c>
      <c r="F29" s="214">
        <v>0</v>
      </c>
      <c r="G29" s="285"/>
      <c r="H29" s="215">
        <v>0</v>
      </c>
      <c r="I29" s="216">
        <v>0</v>
      </c>
      <c r="J29" s="214">
        <v>0</v>
      </c>
      <c r="K29" s="285"/>
      <c r="L29" s="215">
        <v>0</v>
      </c>
      <c r="M29" s="211">
        <v>0</v>
      </c>
      <c r="N29" s="214">
        <v>0</v>
      </c>
      <c r="O29" s="285"/>
      <c r="P29" s="215">
        <v>0</v>
      </c>
      <c r="Q29" s="379">
        <f t="shared" si="3"/>
        <v>0</v>
      </c>
      <c r="R29" s="211">
        <v>12145.612499999999</v>
      </c>
      <c r="S29" s="214">
        <v>12145.62</v>
      </c>
      <c r="T29" s="285"/>
      <c r="U29" s="215">
        <v>0</v>
      </c>
      <c r="V29" s="216">
        <v>0</v>
      </c>
      <c r="W29" s="214">
        <v>0</v>
      </c>
      <c r="X29" s="285"/>
      <c r="Y29" s="215">
        <v>0</v>
      </c>
      <c r="Z29" s="211">
        <v>0</v>
      </c>
      <c r="AA29" s="214">
        <v>0</v>
      </c>
      <c r="AB29" s="285"/>
      <c r="AC29" s="215">
        <v>0</v>
      </c>
      <c r="AD29" s="379">
        <f t="shared" si="4"/>
        <v>7.5000000015279511E-3</v>
      </c>
      <c r="AE29" s="211">
        <v>12145.612499999999</v>
      </c>
      <c r="AF29" s="214">
        <v>12145.62</v>
      </c>
      <c r="AG29" s="285"/>
      <c r="AH29" s="215">
        <v>12145.612499999999</v>
      </c>
      <c r="AI29" s="216">
        <v>0</v>
      </c>
      <c r="AJ29" s="214">
        <v>0</v>
      </c>
      <c r="AK29" s="285"/>
      <c r="AL29" s="215">
        <v>12145.612499999999</v>
      </c>
      <c r="AM29" s="211">
        <v>0</v>
      </c>
      <c r="AN29" s="214">
        <v>0</v>
      </c>
      <c r="AO29" s="285"/>
      <c r="AP29" s="215">
        <v>0</v>
      </c>
      <c r="AQ29" s="379">
        <f t="shared" si="5"/>
        <v>7.5000000015279511E-3</v>
      </c>
      <c r="AR29" s="216">
        <v>12145.612499999999</v>
      </c>
      <c r="AS29" s="214">
        <v>12145.619999999999</v>
      </c>
      <c r="AT29" s="285"/>
      <c r="AU29" s="215">
        <v>0</v>
      </c>
      <c r="AV29" s="216">
        <v>0</v>
      </c>
      <c r="AW29" s="214">
        <v>0</v>
      </c>
      <c r="AX29" s="285"/>
      <c r="AY29" s="215">
        <v>12145.619999999999</v>
      </c>
      <c r="AZ29" s="211">
        <v>12145.62</v>
      </c>
      <c r="BA29" s="214">
        <v>0</v>
      </c>
      <c r="BB29" s="285"/>
      <c r="BC29" s="215">
        <v>0</v>
      </c>
      <c r="BD29" s="214">
        <v>0</v>
      </c>
      <c r="BE29" s="215">
        <v>0</v>
      </c>
      <c r="BF29" s="216">
        <f t="shared" si="6"/>
        <v>48582.472499999996</v>
      </c>
      <c r="BG29" s="216">
        <f t="shared" si="7"/>
        <v>36436.86</v>
      </c>
      <c r="BH29" s="215">
        <v>0</v>
      </c>
    </row>
    <row r="30" spans="1:60" s="217" customFormat="1" x14ac:dyDescent="0.2">
      <c r="A30" s="209" t="s">
        <v>128</v>
      </c>
      <c r="B30" s="210">
        <v>46998.39</v>
      </c>
      <c r="C30" s="218"/>
      <c r="D30" s="338">
        <f t="shared" si="2"/>
        <v>46998.392499999994</v>
      </c>
      <c r="E30" s="213">
        <v>0</v>
      </c>
      <c r="F30" s="214">
        <v>0</v>
      </c>
      <c r="G30" s="285"/>
      <c r="H30" s="215">
        <v>0</v>
      </c>
      <c r="I30" s="216">
        <v>0</v>
      </c>
      <c r="J30" s="214">
        <v>0</v>
      </c>
      <c r="K30" s="285"/>
      <c r="L30" s="215">
        <v>0</v>
      </c>
      <c r="M30" s="211">
        <v>0</v>
      </c>
      <c r="N30" s="214">
        <v>0</v>
      </c>
      <c r="O30" s="285"/>
      <c r="P30" s="215">
        <v>0</v>
      </c>
      <c r="Q30" s="379">
        <f t="shared" si="3"/>
        <v>0</v>
      </c>
      <c r="R30" s="211">
        <v>11749.5975</v>
      </c>
      <c r="S30" s="214">
        <v>11749.6</v>
      </c>
      <c r="T30" s="285"/>
      <c r="U30" s="215">
        <v>0</v>
      </c>
      <c r="V30" s="216">
        <v>0</v>
      </c>
      <c r="W30" s="214">
        <v>0</v>
      </c>
      <c r="X30" s="285"/>
      <c r="Y30" s="215">
        <v>0</v>
      </c>
      <c r="Z30" s="211">
        <v>0</v>
      </c>
      <c r="AA30" s="214">
        <v>0</v>
      </c>
      <c r="AB30" s="285"/>
      <c r="AC30" s="215">
        <v>0</v>
      </c>
      <c r="AD30" s="379">
        <f t="shared" si="4"/>
        <v>2.500000000509317E-3</v>
      </c>
      <c r="AE30" s="211">
        <v>11749.5975</v>
      </c>
      <c r="AF30" s="214">
        <v>11749.6</v>
      </c>
      <c r="AG30" s="285"/>
      <c r="AH30" s="215">
        <v>11749.5975</v>
      </c>
      <c r="AI30" s="216">
        <v>0</v>
      </c>
      <c r="AJ30" s="214">
        <v>0</v>
      </c>
      <c r="AK30" s="285"/>
      <c r="AL30" s="215">
        <v>11749.5975</v>
      </c>
      <c r="AM30" s="211">
        <v>0</v>
      </c>
      <c r="AN30" s="214">
        <v>0</v>
      </c>
      <c r="AO30" s="285"/>
      <c r="AP30" s="215">
        <v>0</v>
      </c>
      <c r="AQ30" s="379">
        <f t="shared" si="5"/>
        <v>2.500000000509317E-3</v>
      </c>
      <c r="AR30" s="216">
        <v>11749.5975</v>
      </c>
      <c r="AS30" s="214">
        <v>11749.6</v>
      </c>
      <c r="AT30" s="285"/>
      <c r="AU30" s="215">
        <v>0</v>
      </c>
      <c r="AV30" s="216">
        <v>0</v>
      </c>
      <c r="AW30" s="214">
        <v>0</v>
      </c>
      <c r="AX30" s="285"/>
      <c r="AY30" s="215">
        <v>11749.6</v>
      </c>
      <c r="AZ30" s="211">
        <v>11749.6</v>
      </c>
      <c r="BA30" s="214">
        <v>0</v>
      </c>
      <c r="BB30" s="285"/>
      <c r="BC30" s="215">
        <v>0</v>
      </c>
      <c r="BD30" s="214">
        <v>0</v>
      </c>
      <c r="BE30" s="215">
        <v>0</v>
      </c>
      <c r="BF30" s="216">
        <f t="shared" si="6"/>
        <v>46998.397499999999</v>
      </c>
      <c r="BG30" s="216">
        <f t="shared" si="7"/>
        <v>35248.800000000003</v>
      </c>
      <c r="BH30" s="215">
        <v>0</v>
      </c>
    </row>
    <row r="31" spans="1:60" s="217" customFormat="1" x14ac:dyDescent="0.2">
      <c r="A31" s="209" t="s">
        <v>129</v>
      </c>
      <c r="B31" s="210">
        <v>57159.76</v>
      </c>
      <c r="C31" s="218"/>
      <c r="D31" s="338">
        <f t="shared" si="2"/>
        <v>57159.76</v>
      </c>
      <c r="E31" s="213">
        <v>0</v>
      </c>
      <c r="F31" s="214">
        <v>0</v>
      </c>
      <c r="G31" s="285"/>
      <c r="H31" s="215">
        <v>0</v>
      </c>
      <c r="I31" s="216">
        <v>0</v>
      </c>
      <c r="J31" s="214">
        <v>0</v>
      </c>
      <c r="K31" s="285"/>
      <c r="L31" s="215">
        <v>0</v>
      </c>
      <c r="M31" s="211">
        <v>0</v>
      </c>
      <c r="N31" s="214">
        <v>0</v>
      </c>
      <c r="O31" s="285"/>
      <c r="P31" s="215">
        <v>0</v>
      </c>
      <c r="Q31" s="379">
        <f t="shared" si="3"/>
        <v>0</v>
      </c>
      <c r="R31" s="211">
        <v>14289.94</v>
      </c>
      <c r="S31" s="214">
        <v>14289.94</v>
      </c>
      <c r="T31" s="285"/>
      <c r="U31" s="215">
        <v>0</v>
      </c>
      <c r="V31" s="216">
        <v>0</v>
      </c>
      <c r="W31" s="214">
        <v>0</v>
      </c>
      <c r="X31" s="285"/>
      <c r="Y31" s="215">
        <v>0</v>
      </c>
      <c r="Z31" s="211">
        <v>0</v>
      </c>
      <c r="AA31" s="214">
        <v>0</v>
      </c>
      <c r="AB31" s="285"/>
      <c r="AC31" s="215">
        <v>0</v>
      </c>
      <c r="AD31" s="379">
        <f t="shared" si="4"/>
        <v>0</v>
      </c>
      <c r="AE31" s="211">
        <v>14289.94</v>
      </c>
      <c r="AF31" s="214">
        <v>14289.94</v>
      </c>
      <c r="AG31" s="285"/>
      <c r="AH31" s="215">
        <v>14289.94</v>
      </c>
      <c r="AI31" s="216">
        <v>0</v>
      </c>
      <c r="AJ31" s="214">
        <v>0</v>
      </c>
      <c r="AK31" s="285"/>
      <c r="AL31" s="215">
        <v>14289.94</v>
      </c>
      <c r="AM31" s="211">
        <v>0</v>
      </c>
      <c r="AN31" s="214">
        <v>0</v>
      </c>
      <c r="AO31" s="285"/>
      <c r="AP31" s="215">
        <v>0</v>
      </c>
      <c r="AQ31" s="379">
        <f t="shared" si="5"/>
        <v>0</v>
      </c>
      <c r="AR31" s="216">
        <v>14289.94</v>
      </c>
      <c r="AS31" s="214">
        <v>14289.94</v>
      </c>
      <c r="AT31" s="285"/>
      <c r="AU31" s="215">
        <v>0</v>
      </c>
      <c r="AV31" s="216">
        <v>0</v>
      </c>
      <c r="AW31" s="214">
        <v>0</v>
      </c>
      <c r="AX31" s="285"/>
      <c r="AY31" s="215">
        <v>14289.94</v>
      </c>
      <c r="AZ31" s="211">
        <v>14289.94</v>
      </c>
      <c r="BA31" s="214">
        <v>0</v>
      </c>
      <c r="BB31" s="285"/>
      <c r="BC31" s="215">
        <v>0</v>
      </c>
      <c r="BD31" s="214">
        <v>0</v>
      </c>
      <c r="BE31" s="215">
        <v>0</v>
      </c>
      <c r="BF31" s="216">
        <f t="shared" si="6"/>
        <v>57159.76</v>
      </c>
      <c r="BG31" s="216">
        <f t="shared" si="7"/>
        <v>42869.82</v>
      </c>
      <c r="BH31" s="215">
        <v>0</v>
      </c>
    </row>
    <row r="32" spans="1:60" s="217" customFormat="1" x14ac:dyDescent="0.2">
      <c r="A32" s="209" t="s">
        <v>130</v>
      </c>
      <c r="B32" s="210">
        <v>68825.48</v>
      </c>
      <c r="C32" s="219"/>
      <c r="D32" s="338">
        <f t="shared" si="2"/>
        <v>68825.48</v>
      </c>
      <c r="E32" s="213">
        <v>0</v>
      </c>
      <c r="F32" s="214">
        <v>0</v>
      </c>
      <c r="G32" s="285"/>
      <c r="H32" s="215">
        <v>0</v>
      </c>
      <c r="I32" s="216">
        <v>0</v>
      </c>
      <c r="J32" s="214">
        <v>0</v>
      </c>
      <c r="K32" s="285"/>
      <c r="L32" s="215">
        <v>0</v>
      </c>
      <c r="M32" s="211">
        <v>0</v>
      </c>
      <c r="N32" s="214">
        <v>0</v>
      </c>
      <c r="O32" s="285"/>
      <c r="P32" s="215">
        <v>0</v>
      </c>
      <c r="Q32" s="379">
        <f t="shared" si="3"/>
        <v>0</v>
      </c>
      <c r="R32" s="211">
        <v>17206.37</v>
      </c>
      <c r="S32" s="214">
        <v>17206.37</v>
      </c>
      <c r="T32" s="285"/>
      <c r="U32" s="215">
        <v>0</v>
      </c>
      <c r="V32" s="216">
        <v>0</v>
      </c>
      <c r="W32" s="214">
        <v>0</v>
      </c>
      <c r="X32" s="285"/>
      <c r="Y32" s="215">
        <v>0</v>
      </c>
      <c r="Z32" s="211">
        <v>0</v>
      </c>
      <c r="AA32" s="214">
        <v>0</v>
      </c>
      <c r="AB32" s="285"/>
      <c r="AC32" s="215">
        <v>0</v>
      </c>
      <c r="AD32" s="379">
        <f t="shared" si="4"/>
        <v>0</v>
      </c>
      <c r="AE32" s="211">
        <v>17206.37</v>
      </c>
      <c r="AF32" s="214">
        <v>17206.37</v>
      </c>
      <c r="AG32" s="285"/>
      <c r="AH32" s="215">
        <v>17206.37</v>
      </c>
      <c r="AI32" s="216">
        <v>0</v>
      </c>
      <c r="AJ32" s="214">
        <v>0</v>
      </c>
      <c r="AK32" s="285"/>
      <c r="AL32" s="215">
        <v>17206.37</v>
      </c>
      <c r="AM32" s="211">
        <v>0</v>
      </c>
      <c r="AN32" s="214">
        <v>0</v>
      </c>
      <c r="AO32" s="285"/>
      <c r="AP32" s="215">
        <v>0</v>
      </c>
      <c r="AQ32" s="379">
        <f t="shared" si="5"/>
        <v>0</v>
      </c>
      <c r="AR32" s="216">
        <v>17206.37</v>
      </c>
      <c r="AS32" s="214">
        <v>17206.37</v>
      </c>
      <c r="AT32" s="285"/>
      <c r="AU32" s="215">
        <v>0</v>
      </c>
      <c r="AV32" s="216">
        <v>0</v>
      </c>
      <c r="AW32" s="214">
        <v>0</v>
      </c>
      <c r="AX32" s="285"/>
      <c r="AY32" s="215">
        <v>17206.37</v>
      </c>
      <c r="AZ32" s="211">
        <v>17206.37</v>
      </c>
      <c r="BA32" s="214">
        <v>0</v>
      </c>
      <c r="BB32" s="285"/>
      <c r="BC32" s="215">
        <v>0</v>
      </c>
      <c r="BD32" s="214">
        <v>0</v>
      </c>
      <c r="BE32" s="215">
        <v>0</v>
      </c>
      <c r="BF32" s="216">
        <f t="shared" si="6"/>
        <v>68825.48</v>
      </c>
      <c r="BG32" s="216">
        <f t="shared" si="7"/>
        <v>51619.11</v>
      </c>
      <c r="BH32" s="215">
        <v>0</v>
      </c>
    </row>
    <row r="33" spans="1:60" s="217" customFormat="1" x14ac:dyDescent="0.2">
      <c r="A33" s="209" t="s">
        <v>131</v>
      </c>
      <c r="B33" s="210">
        <v>76113.47</v>
      </c>
      <c r="C33" s="219"/>
      <c r="D33" s="338">
        <f t="shared" si="2"/>
        <v>76113.482499999998</v>
      </c>
      <c r="E33" s="213">
        <v>0</v>
      </c>
      <c r="F33" s="214">
        <v>0</v>
      </c>
      <c r="G33" s="285"/>
      <c r="H33" s="215">
        <v>0</v>
      </c>
      <c r="I33" s="216">
        <v>0</v>
      </c>
      <c r="J33" s="214">
        <v>0</v>
      </c>
      <c r="K33" s="285"/>
      <c r="L33" s="215">
        <v>0</v>
      </c>
      <c r="M33" s="211">
        <v>0</v>
      </c>
      <c r="N33" s="214">
        <v>0</v>
      </c>
      <c r="O33" s="285"/>
      <c r="P33" s="215">
        <v>0</v>
      </c>
      <c r="Q33" s="379">
        <f t="shared" si="3"/>
        <v>0</v>
      </c>
      <c r="R33" s="211">
        <v>19028.3675</v>
      </c>
      <c r="S33" s="214">
        <v>19028.38</v>
      </c>
      <c r="T33" s="285"/>
      <c r="U33" s="215">
        <v>0</v>
      </c>
      <c r="V33" s="216">
        <v>0</v>
      </c>
      <c r="W33" s="214">
        <v>0</v>
      </c>
      <c r="X33" s="285"/>
      <c r="Y33" s="215">
        <v>0</v>
      </c>
      <c r="Z33" s="211">
        <v>0</v>
      </c>
      <c r="AA33" s="214">
        <v>0</v>
      </c>
      <c r="AB33" s="285"/>
      <c r="AC33" s="215">
        <v>0</v>
      </c>
      <c r="AD33" s="379">
        <f t="shared" si="4"/>
        <v>1.2500000000727596E-2</v>
      </c>
      <c r="AE33" s="211">
        <v>19028.3675</v>
      </c>
      <c r="AF33" s="214">
        <v>19028.38</v>
      </c>
      <c r="AG33" s="285"/>
      <c r="AH33" s="215">
        <v>19028.3675</v>
      </c>
      <c r="AI33" s="216">
        <v>0</v>
      </c>
      <c r="AJ33" s="214">
        <v>0</v>
      </c>
      <c r="AK33" s="285"/>
      <c r="AL33" s="215">
        <v>19028.3675</v>
      </c>
      <c r="AM33" s="211">
        <v>0</v>
      </c>
      <c r="AN33" s="214">
        <v>0</v>
      </c>
      <c r="AO33" s="285"/>
      <c r="AP33" s="215">
        <v>0</v>
      </c>
      <c r="AQ33" s="379">
        <f t="shared" si="5"/>
        <v>1.2500000000727596E-2</v>
      </c>
      <c r="AR33" s="216">
        <v>19028.3675</v>
      </c>
      <c r="AS33" s="214">
        <v>19028.379999999997</v>
      </c>
      <c r="AT33" s="285"/>
      <c r="AU33" s="215">
        <v>0</v>
      </c>
      <c r="AV33" s="216">
        <v>0</v>
      </c>
      <c r="AW33" s="214">
        <v>0</v>
      </c>
      <c r="AX33" s="285"/>
      <c r="AY33" s="215">
        <v>19028.379999999997</v>
      </c>
      <c r="AZ33" s="211">
        <v>19028.38</v>
      </c>
      <c r="BA33" s="214">
        <v>0</v>
      </c>
      <c r="BB33" s="285"/>
      <c r="BC33" s="215">
        <v>0</v>
      </c>
      <c r="BD33" s="214">
        <v>0</v>
      </c>
      <c r="BE33" s="215">
        <v>0</v>
      </c>
      <c r="BF33" s="216">
        <f t="shared" si="6"/>
        <v>76113.507500000007</v>
      </c>
      <c r="BG33" s="216">
        <f t="shared" si="7"/>
        <v>57085.14</v>
      </c>
      <c r="BH33" s="215">
        <v>0</v>
      </c>
    </row>
    <row r="34" spans="1:60" s="217" customFormat="1" x14ac:dyDescent="0.2">
      <c r="A34" s="209" t="s">
        <v>132</v>
      </c>
      <c r="B34" s="210">
        <v>68825.48</v>
      </c>
      <c r="C34" s="219"/>
      <c r="D34" s="338">
        <f t="shared" si="2"/>
        <v>68825.48</v>
      </c>
      <c r="E34" s="213">
        <v>0</v>
      </c>
      <c r="F34" s="214">
        <v>0</v>
      </c>
      <c r="G34" s="285"/>
      <c r="H34" s="215">
        <v>0</v>
      </c>
      <c r="I34" s="216">
        <v>0</v>
      </c>
      <c r="J34" s="214">
        <v>0</v>
      </c>
      <c r="K34" s="285"/>
      <c r="L34" s="215">
        <v>0</v>
      </c>
      <c r="M34" s="211">
        <v>0</v>
      </c>
      <c r="N34" s="214">
        <v>0</v>
      </c>
      <c r="O34" s="285"/>
      <c r="P34" s="215">
        <v>0</v>
      </c>
      <c r="Q34" s="379">
        <f t="shared" si="3"/>
        <v>0</v>
      </c>
      <c r="R34" s="211">
        <v>17206.37</v>
      </c>
      <c r="S34" s="214">
        <v>17206.37</v>
      </c>
      <c r="T34" s="285"/>
      <c r="U34" s="215">
        <v>0</v>
      </c>
      <c r="V34" s="216">
        <v>0</v>
      </c>
      <c r="W34" s="214">
        <v>0</v>
      </c>
      <c r="X34" s="285"/>
      <c r="Y34" s="215">
        <v>0</v>
      </c>
      <c r="Z34" s="211">
        <v>0</v>
      </c>
      <c r="AA34" s="214">
        <v>0</v>
      </c>
      <c r="AB34" s="285"/>
      <c r="AC34" s="215">
        <v>0</v>
      </c>
      <c r="AD34" s="379">
        <f t="shared" si="4"/>
        <v>0</v>
      </c>
      <c r="AE34" s="211">
        <v>17206.37</v>
      </c>
      <c r="AF34" s="214">
        <v>17206.37</v>
      </c>
      <c r="AG34" s="285"/>
      <c r="AH34" s="215">
        <v>17206.37</v>
      </c>
      <c r="AI34" s="216">
        <v>0</v>
      </c>
      <c r="AJ34" s="214">
        <v>0</v>
      </c>
      <c r="AK34" s="285"/>
      <c r="AL34" s="215">
        <v>17206.37</v>
      </c>
      <c r="AM34" s="211">
        <v>0</v>
      </c>
      <c r="AN34" s="214">
        <v>0</v>
      </c>
      <c r="AO34" s="285"/>
      <c r="AP34" s="215">
        <v>0</v>
      </c>
      <c r="AQ34" s="379">
        <f t="shared" si="5"/>
        <v>0</v>
      </c>
      <c r="AR34" s="216">
        <v>17206.37</v>
      </c>
      <c r="AS34" s="214">
        <v>17206.37</v>
      </c>
      <c r="AT34" s="285"/>
      <c r="AU34" s="215">
        <v>0</v>
      </c>
      <c r="AV34" s="216">
        <v>0</v>
      </c>
      <c r="AW34" s="214">
        <v>0</v>
      </c>
      <c r="AX34" s="285"/>
      <c r="AY34" s="215">
        <v>17206.37</v>
      </c>
      <c r="AZ34" s="211">
        <v>17206.37</v>
      </c>
      <c r="BA34" s="214">
        <v>0</v>
      </c>
      <c r="BB34" s="285"/>
      <c r="BC34" s="215">
        <v>0</v>
      </c>
      <c r="BD34" s="214">
        <v>0</v>
      </c>
      <c r="BE34" s="215">
        <v>0</v>
      </c>
      <c r="BF34" s="216">
        <f t="shared" si="6"/>
        <v>68825.48</v>
      </c>
      <c r="BG34" s="216">
        <f t="shared" si="7"/>
        <v>51619.11</v>
      </c>
      <c r="BH34" s="215">
        <v>0</v>
      </c>
    </row>
    <row r="35" spans="1:60" s="217" customFormat="1" x14ac:dyDescent="0.2">
      <c r="A35" s="209" t="s">
        <v>133</v>
      </c>
      <c r="B35" s="210">
        <v>55059.97</v>
      </c>
      <c r="C35" s="219"/>
      <c r="D35" s="338">
        <f t="shared" si="2"/>
        <v>55059.967499999999</v>
      </c>
      <c r="E35" s="213">
        <v>0</v>
      </c>
      <c r="F35" s="214">
        <v>0</v>
      </c>
      <c r="G35" s="285"/>
      <c r="H35" s="215">
        <v>0</v>
      </c>
      <c r="I35" s="216">
        <v>0</v>
      </c>
      <c r="J35" s="214">
        <v>0</v>
      </c>
      <c r="K35" s="285"/>
      <c r="L35" s="215">
        <v>0</v>
      </c>
      <c r="M35" s="211">
        <v>0</v>
      </c>
      <c r="N35" s="214">
        <v>0</v>
      </c>
      <c r="O35" s="285"/>
      <c r="P35" s="215">
        <v>0</v>
      </c>
      <c r="Q35" s="379">
        <f t="shared" si="3"/>
        <v>0</v>
      </c>
      <c r="R35" s="211">
        <v>13764.9925</v>
      </c>
      <c r="S35" s="214">
        <v>13764.99</v>
      </c>
      <c r="T35" s="285"/>
      <c r="U35" s="215">
        <v>0</v>
      </c>
      <c r="V35" s="216">
        <v>0</v>
      </c>
      <c r="W35" s="214">
        <v>0</v>
      </c>
      <c r="X35" s="285"/>
      <c r="Y35" s="215">
        <v>0</v>
      </c>
      <c r="Z35" s="211">
        <v>0</v>
      </c>
      <c r="AA35" s="214">
        <v>0</v>
      </c>
      <c r="AB35" s="285"/>
      <c r="AC35" s="215">
        <v>0</v>
      </c>
      <c r="AD35" s="379">
        <f t="shared" si="4"/>
        <v>-2.500000000509317E-3</v>
      </c>
      <c r="AE35" s="211">
        <v>13764.9925</v>
      </c>
      <c r="AF35" s="214">
        <v>13764.99</v>
      </c>
      <c r="AG35" s="285"/>
      <c r="AH35" s="215">
        <v>13764.9925</v>
      </c>
      <c r="AI35" s="216">
        <v>0</v>
      </c>
      <c r="AJ35" s="214">
        <v>0</v>
      </c>
      <c r="AK35" s="285"/>
      <c r="AL35" s="215">
        <v>13764.9925</v>
      </c>
      <c r="AM35" s="211">
        <v>0</v>
      </c>
      <c r="AN35" s="214">
        <v>0</v>
      </c>
      <c r="AO35" s="285"/>
      <c r="AP35" s="215">
        <v>0</v>
      </c>
      <c r="AQ35" s="379">
        <f t="shared" si="5"/>
        <v>-2.500000000509317E-3</v>
      </c>
      <c r="AR35" s="216">
        <v>13764.9925</v>
      </c>
      <c r="AS35" s="214">
        <v>13764.99</v>
      </c>
      <c r="AT35" s="285"/>
      <c r="AU35" s="215">
        <v>0</v>
      </c>
      <c r="AV35" s="216">
        <v>0</v>
      </c>
      <c r="AW35" s="214">
        <v>0</v>
      </c>
      <c r="AX35" s="285"/>
      <c r="AY35" s="215">
        <v>13764.99</v>
      </c>
      <c r="AZ35" s="211">
        <v>13764.99</v>
      </c>
      <c r="BA35" s="214">
        <v>0</v>
      </c>
      <c r="BB35" s="285"/>
      <c r="BC35" s="215">
        <v>0</v>
      </c>
      <c r="BD35" s="214">
        <v>0</v>
      </c>
      <c r="BE35" s="215">
        <v>0</v>
      </c>
      <c r="BF35" s="216">
        <f t="shared" si="6"/>
        <v>55059.962499999994</v>
      </c>
      <c r="BG35" s="216">
        <f>SUM(F35,J35,N35,S35,W35,AA35,AF35,AJ35,AN35,AS35,AW35,BA35)</f>
        <v>41294.97</v>
      </c>
      <c r="BH35" s="215">
        <v>0</v>
      </c>
    </row>
    <row r="36" spans="1:60" s="17" customFormat="1" ht="15" x14ac:dyDescent="0.25">
      <c r="A36" s="221" t="s">
        <v>199</v>
      </c>
      <c r="B36" s="222">
        <f>SUM(B37)</f>
        <v>176803.62</v>
      </c>
      <c r="C36" s="337">
        <f t="shared" ref="C36:BG36" si="8">SUM(C37)</f>
        <v>0</v>
      </c>
      <c r="D36" s="339">
        <f t="shared" si="8"/>
        <v>176803.63</v>
      </c>
      <c r="E36" s="225">
        <f t="shared" si="8"/>
        <v>0</v>
      </c>
      <c r="F36" s="226">
        <f t="shared" si="8"/>
        <v>0</v>
      </c>
      <c r="G36" s="286">
        <f t="shared" si="8"/>
        <v>0</v>
      </c>
      <c r="H36" s="227">
        <f t="shared" si="8"/>
        <v>0</v>
      </c>
      <c r="I36" s="228">
        <f t="shared" si="8"/>
        <v>37782.974999999999</v>
      </c>
      <c r="J36" s="226">
        <f t="shared" si="8"/>
        <v>0</v>
      </c>
      <c r="K36" s="286">
        <f t="shared" si="8"/>
        <v>0</v>
      </c>
      <c r="L36" s="227">
        <f t="shared" si="8"/>
        <v>0</v>
      </c>
      <c r="M36" s="228">
        <f t="shared" si="8"/>
        <v>0</v>
      </c>
      <c r="N36" s="226">
        <f t="shared" si="8"/>
        <v>0</v>
      </c>
      <c r="O36" s="286">
        <f t="shared" si="8"/>
        <v>0</v>
      </c>
      <c r="P36" s="227">
        <f t="shared" si="8"/>
        <v>0</v>
      </c>
      <c r="Q36" s="380">
        <f t="shared" ref="Q36" si="9">Q37</f>
        <v>-37782.974999999999</v>
      </c>
      <c r="R36" s="228">
        <f t="shared" si="8"/>
        <v>0</v>
      </c>
      <c r="S36" s="226">
        <v>0</v>
      </c>
      <c r="T36" s="286">
        <f t="shared" si="8"/>
        <v>0</v>
      </c>
      <c r="U36" s="227">
        <f t="shared" si="8"/>
        <v>0</v>
      </c>
      <c r="V36" s="228">
        <f t="shared" si="8"/>
        <v>37782.974999999999</v>
      </c>
      <c r="W36" s="226">
        <f t="shared" si="8"/>
        <v>37782.980000000003</v>
      </c>
      <c r="X36" s="286">
        <f t="shared" si="8"/>
        <v>0</v>
      </c>
      <c r="Y36" s="227">
        <f t="shared" si="8"/>
        <v>0</v>
      </c>
      <c r="Z36" s="228">
        <f t="shared" si="8"/>
        <v>0</v>
      </c>
      <c r="AA36" s="226">
        <f t="shared" si="8"/>
        <v>0</v>
      </c>
      <c r="AB36" s="286">
        <f t="shared" si="8"/>
        <v>0</v>
      </c>
      <c r="AC36" s="227">
        <f t="shared" si="8"/>
        <v>37782.980000000003</v>
      </c>
      <c r="AD36" s="380">
        <f t="shared" ref="AD36" si="10">AD37</f>
        <v>5.0000000046566129E-3</v>
      </c>
      <c r="AE36" s="228">
        <f t="shared" si="8"/>
        <v>0</v>
      </c>
      <c r="AF36" s="226">
        <f t="shared" si="8"/>
        <v>0</v>
      </c>
      <c r="AG36" s="286">
        <f t="shared" si="8"/>
        <v>0</v>
      </c>
      <c r="AH36" s="227">
        <f t="shared" si="8"/>
        <v>0</v>
      </c>
      <c r="AI36" s="228">
        <f t="shared" si="8"/>
        <v>37782.985000000001</v>
      </c>
      <c r="AJ36" s="226">
        <f t="shared" si="8"/>
        <v>0</v>
      </c>
      <c r="AK36" s="286">
        <f t="shared" si="8"/>
        <v>0</v>
      </c>
      <c r="AL36" s="227">
        <f t="shared" si="8"/>
        <v>0</v>
      </c>
      <c r="AM36" s="228">
        <f t="shared" si="8"/>
        <v>0</v>
      </c>
      <c r="AN36" s="226">
        <f t="shared" si="8"/>
        <v>37782.980000000003</v>
      </c>
      <c r="AO36" s="286">
        <f t="shared" si="8"/>
        <v>0</v>
      </c>
      <c r="AP36" s="227">
        <f t="shared" si="8"/>
        <v>37782.980000000003</v>
      </c>
      <c r="AQ36" s="380">
        <f t="shared" ref="AQ36" si="11">AQ37</f>
        <v>-4.9999999973806553E-3</v>
      </c>
      <c r="AR36" s="228">
        <f t="shared" si="8"/>
        <v>0</v>
      </c>
      <c r="AS36" s="226">
        <f t="shared" si="8"/>
        <v>0</v>
      </c>
      <c r="AT36" s="286">
        <f t="shared" si="8"/>
        <v>0</v>
      </c>
      <c r="AU36" s="227">
        <f t="shared" si="8"/>
        <v>0</v>
      </c>
      <c r="AV36" s="228">
        <f t="shared" si="8"/>
        <v>37782.974999999999</v>
      </c>
      <c r="AW36" s="226">
        <f t="shared" si="8"/>
        <v>37782.959999999999</v>
      </c>
      <c r="AX36" s="286">
        <f t="shared" si="8"/>
        <v>0</v>
      </c>
      <c r="AY36" s="227">
        <f t="shared" si="8"/>
        <v>0</v>
      </c>
      <c r="AZ36" s="228">
        <f t="shared" si="8"/>
        <v>25671.72</v>
      </c>
      <c r="BA36" s="226">
        <f t="shared" si="8"/>
        <v>0</v>
      </c>
      <c r="BB36" s="286">
        <f t="shared" si="8"/>
        <v>0</v>
      </c>
      <c r="BC36" s="227">
        <f t="shared" si="8"/>
        <v>37782.959999999999</v>
      </c>
      <c r="BD36" s="226">
        <f t="shared" si="8"/>
        <v>0</v>
      </c>
      <c r="BE36" s="227">
        <f t="shared" si="8"/>
        <v>0</v>
      </c>
      <c r="BF36" s="228">
        <f t="shared" si="8"/>
        <v>139020.655</v>
      </c>
      <c r="BG36" s="226">
        <f t="shared" si="8"/>
        <v>113348.92000000001</v>
      </c>
      <c r="BH36" s="227">
        <v>0</v>
      </c>
    </row>
    <row r="37" spans="1:60" s="217" customFormat="1" x14ac:dyDescent="0.2">
      <c r="A37" s="209" t="s">
        <v>165</v>
      </c>
      <c r="B37" s="210">
        <v>176803.62</v>
      </c>
      <c r="C37" s="219"/>
      <c r="D37" s="338">
        <f>SUM(E37,I37,M37,R37,V37,Z37,AE37,AI37,AM37,AR37,AV37,AZ37)</f>
        <v>176803.63</v>
      </c>
      <c r="E37" s="213">
        <v>0</v>
      </c>
      <c r="F37" s="214">
        <v>0</v>
      </c>
      <c r="G37" s="285"/>
      <c r="H37" s="215">
        <v>0</v>
      </c>
      <c r="I37" s="216">
        <v>37782.974999999999</v>
      </c>
      <c r="J37" s="214">
        <v>0</v>
      </c>
      <c r="K37" s="285"/>
      <c r="L37" s="215">
        <v>0</v>
      </c>
      <c r="M37" s="307">
        <v>0</v>
      </c>
      <c r="N37" s="214">
        <v>0</v>
      </c>
      <c r="O37" s="285"/>
      <c r="P37" s="215">
        <v>0</v>
      </c>
      <c r="Q37" s="379">
        <f>-E37+F37-I37+J37-M37+N37</f>
        <v>-37782.974999999999</v>
      </c>
      <c r="R37" s="307">
        <v>0</v>
      </c>
      <c r="S37" s="214">
        <v>0</v>
      </c>
      <c r="T37" s="285"/>
      <c r="U37" s="215">
        <v>0</v>
      </c>
      <c r="V37" s="216">
        <v>37782.974999999999</v>
      </c>
      <c r="W37" s="214">
        <v>37782.980000000003</v>
      </c>
      <c r="X37" s="285"/>
      <c r="Y37" s="215">
        <v>0</v>
      </c>
      <c r="Z37" s="307">
        <v>0</v>
      </c>
      <c r="AA37" s="214">
        <v>0</v>
      </c>
      <c r="AB37" s="285"/>
      <c r="AC37" s="215">
        <v>37782.980000000003</v>
      </c>
      <c r="AD37" s="379">
        <f>-R37+S37-V37+W37-Z37+AA37</f>
        <v>5.0000000046566129E-3</v>
      </c>
      <c r="AE37" s="307">
        <v>0</v>
      </c>
      <c r="AF37" s="214">
        <v>0</v>
      </c>
      <c r="AG37" s="285"/>
      <c r="AH37" s="215">
        <v>0</v>
      </c>
      <c r="AI37" s="216">
        <v>37782.985000000001</v>
      </c>
      <c r="AJ37" s="214">
        <v>0</v>
      </c>
      <c r="AK37" s="285"/>
      <c r="AL37" s="215">
        <v>0</v>
      </c>
      <c r="AM37" s="307">
        <v>0</v>
      </c>
      <c r="AN37" s="214">
        <v>37782.980000000003</v>
      </c>
      <c r="AO37" s="285"/>
      <c r="AP37" s="215">
        <v>37782.980000000003</v>
      </c>
      <c r="AQ37" s="379">
        <f>-AE37+AF37-AI37+AJ37-AM37+AN37</f>
        <v>-4.9999999973806553E-3</v>
      </c>
      <c r="AR37" s="216">
        <v>0</v>
      </c>
      <c r="AS37" s="214">
        <v>0</v>
      </c>
      <c r="AT37" s="285"/>
      <c r="AU37" s="215">
        <v>0</v>
      </c>
      <c r="AV37" s="216">
        <v>37782.974999999999</v>
      </c>
      <c r="AW37" s="214">
        <v>37782.959999999999</v>
      </c>
      <c r="AX37" s="285"/>
      <c r="AY37" s="215">
        <v>0</v>
      </c>
      <c r="AZ37" s="307">
        <v>25671.72</v>
      </c>
      <c r="BA37" s="214">
        <v>0</v>
      </c>
      <c r="BB37" s="285"/>
      <c r="BC37" s="215">
        <v>37782.959999999999</v>
      </c>
      <c r="BD37" s="214">
        <v>0</v>
      </c>
      <c r="BE37" s="215">
        <v>0</v>
      </c>
      <c r="BF37" s="216">
        <f>SUM(E37+I37+M37+R37+V37+Z37+AE37+AI37+AM37+AR37)+Q37+AD37+AQ37+AV37+AZ37</f>
        <v>139020.655</v>
      </c>
      <c r="BG37" s="216">
        <f>SUM(F37,J37,N37,S37,W37,AA37,AF37,AJ37,AN37,AS37,AW37,BA37)</f>
        <v>113348.92000000001</v>
      </c>
      <c r="BH37" s="215">
        <v>0</v>
      </c>
    </row>
    <row r="38" spans="1:60" s="17" customFormat="1" ht="15" x14ac:dyDescent="0.25">
      <c r="A38" s="221" t="s">
        <v>134</v>
      </c>
      <c r="B38" s="222">
        <f>SUM(B39:B52)</f>
        <v>123579.09000000001</v>
      </c>
      <c r="C38" s="223">
        <f t="shared" ref="C38:BG38" si="12">SUM(C39:C52)</f>
        <v>689082.56</v>
      </c>
      <c r="D38" s="224">
        <f t="shared" si="12"/>
        <v>1344625.4075</v>
      </c>
      <c r="E38" s="225">
        <f t="shared" si="12"/>
        <v>9749.8308333333334</v>
      </c>
      <c r="F38" s="226">
        <f t="shared" si="12"/>
        <v>0</v>
      </c>
      <c r="G38" s="286">
        <f t="shared" si="12"/>
        <v>0</v>
      </c>
      <c r="H38" s="227">
        <f t="shared" si="12"/>
        <v>0</v>
      </c>
      <c r="I38" s="228">
        <f t="shared" si="12"/>
        <v>559434.4208333334</v>
      </c>
      <c r="J38" s="226">
        <f t="shared" si="12"/>
        <v>0</v>
      </c>
      <c r="K38" s="286">
        <f t="shared" si="12"/>
        <v>0</v>
      </c>
      <c r="L38" s="227">
        <f t="shared" si="12"/>
        <v>0</v>
      </c>
      <c r="M38" s="228">
        <f t="shared" si="12"/>
        <v>9749.8308333333334</v>
      </c>
      <c r="N38" s="226">
        <f t="shared" si="12"/>
        <v>0</v>
      </c>
      <c r="O38" s="286">
        <f t="shared" si="12"/>
        <v>0</v>
      </c>
      <c r="P38" s="227">
        <f t="shared" si="12"/>
        <v>0</v>
      </c>
      <c r="Q38" s="380">
        <f t="shared" si="12"/>
        <v>-578934.08250000002</v>
      </c>
      <c r="R38" s="228">
        <f t="shared" si="12"/>
        <v>0</v>
      </c>
      <c r="S38" s="226">
        <v>0</v>
      </c>
      <c r="T38" s="286">
        <f t="shared" si="12"/>
        <v>0</v>
      </c>
      <c r="U38" s="227">
        <f t="shared" si="12"/>
        <v>0</v>
      </c>
      <c r="V38" s="228">
        <f t="shared" si="12"/>
        <v>559434.4208333334</v>
      </c>
      <c r="W38" s="226">
        <f t="shared" si="12"/>
        <v>306084.59000000003</v>
      </c>
      <c r="X38" s="286">
        <f t="shared" si="12"/>
        <v>0</v>
      </c>
      <c r="Y38" s="227">
        <f t="shared" si="12"/>
        <v>0</v>
      </c>
      <c r="Z38" s="228">
        <f t="shared" si="12"/>
        <v>9749.8308333333334</v>
      </c>
      <c r="AA38" s="226">
        <f t="shared" si="12"/>
        <v>241860</v>
      </c>
      <c r="AB38" s="286">
        <f t="shared" si="12"/>
        <v>0</v>
      </c>
      <c r="AC38" s="227">
        <f t="shared" si="12"/>
        <v>0</v>
      </c>
      <c r="AD38" s="380">
        <f t="shared" ref="AD38" si="13">SUM(AD39:AD52)</f>
        <v>-21239.661666666667</v>
      </c>
      <c r="AE38" s="228">
        <f t="shared" si="12"/>
        <v>32149.829999999998</v>
      </c>
      <c r="AF38" s="226">
        <f t="shared" si="12"/>
        <v>4.21</v>
      </c>
      <c r="AG38" s="286">
        <f t="shared" si="12"/>
        <v>0</v>
      </c>
      <c r="AH38" s="227">
        <f t="shared" si="12"/>
        <v>547944.59000000008</v>
      </c>
      <c r="AI38" s="228">
        <f t="shared" si="12"/>
        <v>40028.602500000008</v>
      </c>
      <c r="AJ38" s="226">
        <f t="shared" si="12"/>
        <v>15755.58</v>
      </c>
      <c r="AK38" s="286">
        <f t="shared" si="12"/>
        <v>0</v>
      </c>
      <c r="AL38" s="227">
        <f t="shared" si="12"/>
        <v>0</v>
      </c>
      <c r="AM38" s="228">
        <f t="shared" si="12"/>
        <v>10981.83</v>
      </c>
      <c r="AN38" s="226">
        <f t="shared" si="12"/>
        <v>19796.310000000001</v>
      </c>
      <c r="AO38" s="286">
        <f t="shared" si="12"/>
        <v>0</v>
      </c>
      <c r="AP38" s="227">
        <f t="shared" si="12"/>
        <v>30136.959999999999</v>
      </c>
      <c r="AQ38" s="380">
        <f t="shared" ref="AQ38" si="14">SUM(AQ39:AQ52)</f>
        <v>-47604.162499999999</v>
      </c>
      <c r="AR38" s="228">
        <f t="shared" si="12"/>
        <v>32149.830833333333</v>
      </c>
      <c r="AS38" s="226">
        <f t="shared" si="12"/>
        <v>2941.58</v>
      </c>
      <c r="AT38" s="286">
        <f t="shared" si="12"/>
        <v>0</v>
      </c>
      <c r="AU38" s="227">
        <f t="shared" si="12"/>
        <v>0</v>
      </c>
      <c r="AV38" s="228">
        <f t="shared" si="12"/>
        <v>39982.490000000005</v>
      </c>
      <c r="AW38" s="226">
        <f t="shared" si="12"/>
        <v>51322.84</v>
      </c>
      <c r="AX38" s="286">
        <f t="shared" si="12"/>
        <v>0</v>
      </c>
      <c r="AY38" s="227">
        <f t="shared" si="12"/>
        <v>8266.6</v>
      </c>
      <c r="AZ38" s="228">
        <f t="shared" si="12"/>
        <v>41214.490000000005</v>
      </c>
      <c r="BA38" s="226">
        <f t="shared" si="12"/>
        <v>0</v>
      </c>
      <c r="BB38" s="286">
        <f t="shared" si="12"/>
        <v>0</v>
      </c>
      <c r="BC38" s="227">
        <f t="shared" si="12"/>
        <v>51416.959999999999</v>
      </c>
      <c r="BD38" s="226">
        <f t="shared" si="12"/>
        <v>0</v>
      </c>
      <c r="BE38" s="227">
        <f t="shared" si="12"/>
        <v>0</v>
      </c>
      <c r="BF38" s="228">
        <f t="shared" si="12"/>
        <v>696847.50083333335</v>
      </c>
      <c r="BG38" s="226">
        <f t="shared" si="12"/>
        <v>637765.10999999987</v>
      </c>
      <c r="BH38" s="227">
        <v>0</v>
      </c>
    </row>
    <row r="39" spans="1:60" x14ac:dyDescent="0.2">
      <c r="A39" s="220" t="s">
        <v>126</v>
      </c>
      <c r="B39" s="210">
        <v>29707.57</v>
      </c>
      <c r="C39" s="211">
        <v>134665.46</v>
      </c>
      <c r="D39" s="212">
        <f t="shared" ref="D39:D52" si="15">SUM(E39,I39,M39,R39,V39,Z39,AE39,AI39,AM39,AR39,AV39,AZ39)</f>
        <v>291571.01249999995</v>
      </c>
      <c r="E39" s="213">
        <v>0</v>
      </c>
      <c r="F39" s="214">
        <v>0</v>
      </c>
      <c r="G39" s="285"/>
      <c r="H39" s="215">
        <v>0</v>
      </c>
      <c r="I39" s="216">
        <v>134665.46</v>
      </c>
      <c r="J39" s="214">
        <v>0</v>
      </c>
      <c r="K39" s="285"/>
      <c r="L39" s="215">
        <v>0</v>
      </c>
      <c r="M39" s="216">
        <v>0</v>
      </c>
      <c r="N39" s="214">
        <v>0</v>
      </c>
      <c r="O39" s="285"/>
      <c r="P39" s="215">
        <v>0</v>
      </c>
      <c r="Q39" s="379">
        <f t="shared" ref="Q39:Q52" si="16">-E39+F39-I39+J39-M39+N39</f>
        <v>-134665.46</v>
      </c>
      <c r="R39" s="216">
        <v>0</v>
      </c>
      <c r="S39" s="214">
        <v>0</v>
      </c>
      <c r="T39" s="285"/>
      <c r="U39" s="215">
        <v>0</v>
      </c>
      <c r="V39" s="216">
        <v>134665.46</v>
      </c>
      <c r="W39" s="214">
        <v>134665.46</v>
      </c>
      <c r="X39" s="285"/>
      <c r="Y39" s="215">
        <v>0</v>
      </c>
      <c r="Z39" s="216">
        <v>0</v>
      </c>
      <c r="AA39" s="214">
        <v>0</v>
      </c>
      <c r="AB39" s="285"/>
      <c r="AC39" s="215">
        <v>0</v>
      </c>
      <c r="AD39" s="379">
        <f t="shared" ref="AD39:AD52" si="17">-R39+S39-V39+W39-Z39+AA39</f>
        <v>0</v>
      </c>
      <c r="AE39" s="216">
        <v>0</v>
      </c>
      <c r="AF39" s="214">
        <v>0</v>
      </c>
      <c r="AG39" s="285"/>
      <c r="AH39" s="215">
        <v>134665.46</v>
      </c>
      <c r="AI39" s="216">
        <v>7426.8924999999999</v>
      </c>
      <c r="AJ39" s="214">
        <v>0</v>
      </c>
      <c r="AK39" s="285"/>
      <c r="AL39" s="215">
        <v>0</v>
      </c>
      <c r="AM39" s="216">
        <v>0</v>
      </c>
      <c r="AN39" s="214">
        <v>7406.6</v>
      </c>
      <c r="AO39" s="285"/>
      <c r="AP39" s="215">
        <v>7406.6</v>
      </c>
      <c r="AQ39" s="379">
        <f t="shared" ref="AQ39:AQ52" si="18">-AE39+AF39-AI39+AJ39-AM39+AN39</f>
        <v>-20.292499999999563</v>
      </c>
      <c r="AR39" s="216">
        <v>0</v>
      </c>
      <c r="AS39" s="214">
        <v>0</v>
      </c>
      <c r="AT39" s="285"/>
      <c r="AU39" s="215">
        <v>0</v>
      </c>
      <c r="AV39" s="216">
        <v>7406.6</v>
      </c>
      <c r="AW39" s="214">
        <v>7406.6</v>
      </c>
      <c r="AX39" s="285"/>
      <c r="AY39" s="215">
        <v>0</v>
      </c>
      <c r="AZ39" s="216">
        <v>7406.6</v>
      </c>
      <c r="BA39" s="214">
        <v>0</v>
      </c>
      <c r="BB39" s="287"/>
      <c r="BC39" s="231">
        <v>7406.6</v>
      </c>
      <c r="BD39" s="230">
        <v>0</v>
      </c>
      <c r="BE39" s="231">
        <v>0</v>
      </c>
      <c r="BF39" s="216">
        <f t="shared" ref="BF39:BF52" si="19">(E39+I39+M39+R39+V39+Z39+AE39+AI39+AM39+AR39+AV39)+Q39+AD39+AQ39+AZ39</f>
        <v>156885.25999999998</v>
      </c>
      <c r="BG39" s="216">
        <f>SUM(F39,J39,N39,S39,W39,AA39,AF39,AJ39,AN39,AS39,AW39,BA39)</f>
        <v>149478.66</v>
      </c>
      <c r="BH39" s="231">
        <v>0</v>
      </c>
    </row>
    <row r="40" spans="1:60" x14ac:dyDescent="0.2">
      <c r="A40" s="220" t="s">
        <v>133</v>
      </c>
      <c r="B40" s="210">
        <v>4410.7299999999996</v>
      </c>
      <c r="C40" s="211">
        <v>19994</v>
      </c>
      <c r="D40" s="212">
        <f t="shared" si="15"/>
        <v>43290.022499999999</v>
      </c>
      <c r="E40" s="213">
        <v>0</v>
      </c>
      <c r="F40" s="214">
        <v>0</v>
      </c>
      <c r="G40" s="285"/>
      <c r="H40" s="215">
        <v>0</v>
      </c>
      <c r="I40" s="216">
        <v>19994</v>
      </c>
      <c r="J40" s="214">
        <v>0</v>
      </c>
      <c r="K40" s="285"/>
      <c r="L40" s="215">
        <v>0</v>
      </c>
      <c r="M40" s="216">
        <v>0</v>
      </c>
      <c r="N40" s="214">
        <v>0</v>
      </c>
      <c r="O40" s="285"/>
      <c r="P40" s="215">
        <v>0</v>
      </c>
      <c r="Q40" s="379">
        <f t="shared" si="16"/>
        <v>-19994</v>
      </c>
      <c r="R40" s="216">
        <v>0</v>
      </c>
      <c r="S40" s="214">
        <v>0</v>
      </c>
      <c r="T40" s="285"/>
      <c r="U40" s="215">
        <v>0</v>
      </c>
      <c r="V40" s="216">
        <v>19994</v>
      </c>
      <c r="W40" s="214">
        <v>19994</v>
      </c>
      <c r="X40" s="285"/>
      <c r="Y40" s="215">
        <v>0</v>
      </c>
      <c r="Z40" s="216">
        <v>0</v>
      </c>
      <c r="AA40" s="214">
        <v>0</v>
      </c>
      <c r="AB40" s="285"/>
      <c r="AC40" s="215">
        <v>0</v>
      </c>
      <c r="AD40" s="379">
        <f t="shared" si="17"/>
        <v>0</v>
      </c>
      <c r="AE40" s="216">
        <v>0</v>
      </c>
      <c r="AF40" s="214">
        <v>0</v>
      </c>
      <c r="AG40" s="285"/>
      <c r="AH40" s="215">
        <v>19994</v>
      </c>
      <c r="AI40" s="216">
        <v>1102.6824999999999</v>
      </c>
      <c r="AJ40" s="214">
        <v>0</v>
      </c>
      <c r="AK40" s="285"/>
      <c r="AL40" s="215">
        <v>0</v>
      </c>
      <c r="AM40" s="216">
        <v>0</v>
      </c>
      <c r="AN40" s="214">
        <v>1099.67</v>
      </c>
      <c r="AO40" s="285"/>
      <c r="AP40" s="215">
        <v>1099.67</v>
      </c>
      <c r="AQ40" s="379">
        <f t="shared" si="18"/>
        <v>-3.0124999999998181</v>
      </c>
      <c r="AR40" s="216">
        <v>0</v>
      </c>
      <c r="AS40" s="214">
        <v>0</v>
      </c>
      <c r="AT40" s="285"/>
      <c r="AU40" s="215">
        <v>0</v>
      </c>
      <c r="AV40" s="216">
        <v>1099.67</v>
      </c>
      <c r="AW40" s="214">
        <v>1099.67</v>
      </c>
      <c r="AX40" s="285"/>
      <c r="AY40" s="215">
        <v>0</v>
      </c>
      <c r="AZ40" s="216">
        <v>1099.67</v>
      </c>
      <c r="BA40" s="214">
        <v>0</v>
      </c>
      <c r="BB40" s="287"/>
      <c r="BC40" s="231">
        <v>1099.67</v>
      </c>
      <c r="BD40" s="230">
        <v>0</v>
      </c>
      <c r="BE40" s="231">
        <v>0</v>
      </c>
      <c r="BF40" s="216">
        <f t="shared" si="19"/>
        <v>23293.010000000002</v>
      </c>
      <c r="BG40" s="216">
        <f t="shared" ref="BG40:BG52" si="20">SUM(F40,J40,N40,S40,W40,AA40,AF40,AJ40,AN40,AS40,AW40,BA40)</f>
        <v>22193.339999999997</v>
      </c>
      <c r="BH40" s="231">
        <v>0</v>
      </c>
    </row>
    <row r="41" spans="1:60" x14ac:dyDescent="0.2">
      <c r="A41" s="220" t="s">
        <v>125</v>
      </c>
      <c r="B41" s="210">
        <v>5513.41</v>
      </c>
      <c r="C41" s="211">
        <v>24992.5</v>
      </c>
      <c r="D41" s="212">
        <f t="shared" si="15"/>
        <v>54112.532499999994</v>
      </c>
      <c r="E41" s="213">
        <v>0</v>
      </c>
      <c r="F41" s="214">
        <v>0</v>
      </c>
      <c r="G41" s="285"/>
      <c r="H41" s="215">
        <v>0</v>
      </c>
      <c r="I41" s="216">
        <v>24992.5</v>
      </c>
      <c r="J41" s="214">
        <v>0</v>
      </c>
      <c r="K41" s="285"/>
      <c r="L41" s="215">
        <v>0</v>
      </c>
      <c r="M41" s="216">
        <v>0</v>
      </c>
      <c r="N41" s="214">
        <v>0</v>
      </c>
      <c r="O41" s="285"/>
      <c r="P41" s="215">
        <v>0</v>
      </c>
      <c r="Q41" s="379">
        <f t="shared" si="16"/>
        <v>-24992.5</v>
      </c>
      <c r="R41" s="216">
        <v>0</v>
      </c>
      <c r="S41" s="214">
        <v>0</v>
      </c>
      <c r="T41" s="285"/>
      <c r="U41" s="215">
        <v>0</v>
      </c>
      <c r="V41" s="216">
        <v>24992.5</v>
      </c>
      <c r="W41" s="214">
        <v>24992.5</v>
      </c>
      <c r="X41" s="285"/>
      <c r="Y41" s="215">
        <v>0</v>
      </c>
      <c r="Z41" s="216">
        <v>0</v>
      </c>
      <c r="AA41" s="214">
        <v>0</v>
      </c>
      <c r="AB41" s="285"/>
      <c r="AC41" s="215">
        <v>0</v>
      </c>
      <c r="AD41" s="379">
        <f t="shared" si="17"/>
        <v>0</v>
      </c>
      <c r="AE41" s="216">
        <v>0</v>
      </c>
      <c r="AF41" s="214">
        <v>0</v>
      </c>
      <c r="AG41" s="285"/>
      <c r="AH41" s="215">
        <v>24992.5</v>
      </c>
      <c r="AI41" s="216">
        <v>1378.3525</v>
      </c>
      <c r="AJ41" s="214">
        <v>0</v>
      </c>
      <c r="AK41" s="285"/>
      <c r="AL41" s="215">
        <v>0</v>
      </c>
      <c r="AM41" s="216">
        <v>0</v>
      </c>
      <c r="AN41" s="214">
        <v>1374.59</v>
      </c>
      <c r="AO41" s="285"/>
      <c r="AP41" s="215">
        <v>1374.59</v>
      </c>
      <c r="AQ41" s="379">
        <f t="shared" si="18"/>
        <v>-3.7625000000000455</v>
      </c>
      <c r="AR41" s="216">
        <v>0</v>
      </c>
      <c r="AS41" s="214">
        <v>0</v>
      </c>
      <c r="AT41" s="285"/>
      <c r="AU41" s="215">
        <v>0</v>
      </c>
      <c r="AV41" s="216">
        <v>1374.59</v>
      </c>
      <c r="AW41" s="214">
        <v>1374.59</v>
      </c>
      <c r="AX41" s="285"/>
      <c r="AY41" s="215">
        <v>0</v>
      </c>
      <c r="AZ41" s="216">
        <v>1374.59</v>
      </c>
      <c r="BA41" s="214">
        <v>0</v>
      </c>
      <c r="BB41" s="287"/>
      <c r="BC41" s="231">
        <v>1374.59</v>
      </c>
      <c r="BD41" s="230">
        <v>0</v>
      </c>
      <c r="BE41" s="231">
        <v>0</v>
      </c>
      <c r="BF41" s="216">
        <f t="shared" si="19"/>
        <v>29116.269999999997</v>
      </c>
      <c r="BG41" s="216">
        <f t="shared" si="20"/>
        <v>27741.68</v>
      </c>
      <c r="BH41" s="231">
        <v>0</v>
      </c>
    </row>
    <row r="42" spans="1:60" x14ac:dyDescent="0.2">
      <c r="A42" s="220" t="s">
        <v>124</v>
      </c>
      <c r="B42" s="210">
        <v>2724.27</v>
      </c>
      <c r="C42" s="211">
        <v>12349.23</v>
      </c>
      <c r="D42" s="212">
        <f t="shared" si="15"/>
        <v>26737.947499999998</v>
      </c>
      <c r="E42" s="213">
        <v>0</v>
      </c>
      <c r="F42" s="214">
        <v>0</v>
      </c>
      <c r="G42" s="285"/>
      <c r="H42" s="215">
        <v>0</v>
      </c>
      <c r="I42" s="216">
        <v>12349.23</v>
      </c>
      <c r="J42" s="214">
        <v>0</v>
      </c>
      <c r="K42" s="285"/>
      <c r="L42" s="215">
        <v>0</v>
      </c>
      <c r="M42" s="216">
        <v>0</v>
      </c>
      <c r="N42" s="214">
        <v>0</v>
      </c>
      <c r="O42" s="285"/>
      <c r="P42" s="215">
        <v>0</v>
      </c>
      <c r="Q42" s="379">
        <f t="shared" si="16"/>
        <v>-12349.23</v>
      </c>
      <c r="R42" s="216">
        <v>0</v>
      </c>
      <c r="S42" s="214">
        <v>0</v>
      </c>
      <c r="T42" s="285"/>
      <c r="U42" s="215">
        <v>0</v>
      </c>
      <c r="V42" s="216">
        <v>12349.23</v>
      </c>
      <c r="W42" s="214">
        <v>12349.23</v>
      </c>
      <c r="X42" s="285"/>
      <c r="Y42" s="215">
        <v>0</v>
      </c>
      <c r="Z42" s="216">
        <v>0</v>
      </c>
      <c r="AA42" s="214">
        <v>0</v>
      </c>
      <c r="AB42" s="285"/>
      <c r="AC42" s="215">
        <v>0</v>
      </c>
      <c r="AD42" s="379">
        <f t="shared" si="17"/>
        <v>0</v>
      </c>
      <c r="AE42" s="216">
        <v>0</v>
      </c>
      <c r="AF42" s="214">
        <v>0</v>
      </c>
      <c r="AG42" s="285"/>
      <c r="AH42" s="215">
        <v>12349.23</v>
      </c>
      <c r="AI42" s="216">
        <v>681.0675</v>
      </c>
      <c r="AJ42" s="214">
        <v>0</v>
      </c>
      <c r="AK42" s="285"/>
      <c r="AL42" s="215">
        <v>0</v>
      </c>
      <c r="AM42" s="216">
        <v>0</v>
      </c>
      <c r="AN42" s="214">
        <v>679.21</v>
      </c>
      <c r="AO42" s="285"/>
      <c r="AP42" s="215">
        <v>679.21</v>
      </c>
      <c r="AQ42" s="379">
        <f t="shared" si="18"/>
        <v>-1.8574999999999591</v>
      </c>
      <c r="AR42" s="216">
        <v>0</v>
      </c>
      <c r="AS42" s="214">
        <v>0</v>
      </c>
      <c r="AT42" s="285"/>
      <c r="AU42" s="215">
        <v>0</v>
      </c>
      <c r="AV42" s="216">
        <v>679.21</v>
      </c>
      <c r="AW42" s="214">
        <v>679.21</v>
      </c>
      <c r="AX42" s="285"/>
      <c r="AY42" s="215">
        <v>0</v>
      </c>
      <c r="AZ42" s="216">
        <v>679.21</v>
      </c>
      <c r="BA42" s="214">
        <v>0</v>
      </c>
      <c r="BB42" s="287"/>
      <c r="BC42" s="231">
        <v>679.21</v>
      </c>
      <c r="BD42" s="230">
        <v>0</v>
      </c>
      <c r="BE42" s="231">
        <v>0</v>
      </c>
      <c r="BF42" s="216">
        <f t="shared" si="19"/>
        <v>14386.86</v>
      </c>
      <c r="BG42" s="216">
        <f t="shared" si="20"/>
        <v>13707.649999999998</v>
      </c>
      <c r="BH42" s="231">
        <v>0</v>
      </c>
    </row>
    <row r="43" spans="1:60" x14ac:dyDescent="0.2">
      <c r="A43" s="220" t="s">
        <v>123</v>
      </c>
      <c r="B43" s="210">
        <v>4151.28</v>
      </c>
      <c r="C43" s="211">
        <v>18817.88</v>
      </c>
      <c r="D43" s="212">
        <f t="shared" si="15"/>
        <v>40743.540000000008</v>
      </c>
      <c r="E43" s="213">
        <v>0</v>
      </c>
      <c r="F43" s="214">
        <v>0</v>
      </c>
      <c r="G43" s="285"/>
      <c r="H43" s="215">
        <v>0</v>
      </c>
      <c r="I43" s="216">
        <v>18817.88</v>
      </c>
      <c r="J43" s="214">
        <v>0</v>
      </c>
      <c r="K43" s="285"/>
      <c r="L43" s="215">
        <v>0</v>
      </c>
      <c r="M43" s="216">
        <v>0</v>
      </c>
      <c r="N43" s="214">
        <v>0</v>
      </c>
      <c r="O43" s="285"/>
      <c r="P43" s="215">
        <v>0</v>
      </c>
      <c r="Q43" s="379">
        <f t="shared" si="16"/>
        <v>-18817.88</v>
      </c>
      <c r="R43" s="216">
        <v>0</v>
      </c>
      <c r="S43" s="214">
        <v>0</v>
      </c>
      <c r="T43" s="285"/>
      <c r="U43" s="215">
        <v>0</v>
      </c>
      <c r="V43" s="216">
        <v>18817.88</v>
      </c>
      <c r="W43" s="214">
        <v>18817.88</v>
      </c>
      <c r="X43" s="285"/>
      <c r="Y43" s="215">
        <v>0</v>
      </c>
      <c r="Z43" s="216">
        <v>0</v>
      </c>
      <c r="AA43" s="214">
        <v>0</v>
      </c>
      <c r="AB43" s="285"/>
      <c r="AC43" s="215">
        <v>0</v>
      </c>
      <c r="AD43" s="379">
        <f t="shared" si="17"/>
        <v>0</v>
      </c>
      <c r="AE43" s="216">
        <v>0</v>
      </c>
      <c r="AF43" s="214">
        <v>0</v>
      </c>
      <c r="AG43" s="285"/>
      <c r="AH43" s="215">
        <v>18817.88</v>
      </c>
      <c r="AI43" s="216">
        <v>1037.82</v>
      </c>
      <c r="AJ43" s="214">
        <v>0</v>
      </c>
      <c r="AK43" s="285"/>
      <c r="AL43" s="215">
        <v>0</v>
      </c>
      <c r="AM43" s="216">
        <v>0</v>
      </c>
      <c r="AN43" s="214">
        <v>1034.98</v>
      </c>
      <c r="AO43" s="285"/>
      <c r="AP43" s="215">
        <v>1034.98</v>
      </c>
      <c r="AQ43" s="379">
        <f t="shared" si="18"/>
        <v>-2.8399999999999181</v>
      </c>
      <c r="AR43" s="216">
        <v>0</v>
      </c>
      <c r="AS43" s="214">
        <v>0</v>
      </c>
      <c r="AT43" s="285"/>
      <c r="AU43" s="215">
        <v>0</v>
      </c>
      <c r="AV43" s="216">
        <v>1034.98</v>
      </c>
      <c r="AW43" s="214">
        <v>1034.98</v>
      </c>
      <c r="AX43" s="285"/>
      <c r="AY43" s="215">
        <v>0</v>
      </c>
      <c r="AZ43" s="216">
        <v>1034.98</v>
      </c>
      <c r="BA43" s="214">
        <v>0</v>
      </c>
      <c r="BB43" s="287"/>
      <c r="BC43" s="231">
        <v>1034.98</v>
      </c>
      <c r="BD43" s="230">
        <v>0</v>
      </c>
      <c r="BE43" s="231">
        <v>0</v>
      </c>
      <c r="BF43" s="216">
        <f t="shared" si="19"/>
        <v>21922.820000000003</v>
      </c>
      <c r="BG43" s="216">
        <f t="shared" si="20"/>
        <v>20887.84</v>
      </c>
      <c r="BH43" s="231">
        <v>0</v>
      </c>
    </row>
    <row r="44" spans="1:60" x14ac:dyDescent="0.2">
      <c r="A44" s="220" t="s">
        <v>127</v>
      </c>
      <c r="B44" s="210">
        <v>3891.82</v>
      </c>
      <c r="C44" s="211">
        <v>17641.759999999998</v>
      </c>
      <c r="D44" s="212">
        <f t="shared" si="15"/>
        <v>38197.075000000004</v>
      </c>
      <c r="E44" s="213">
        <v>0</v>
      </c>
      <c r="F44" s="214">
        <v>0</v>
      </c>
      <c r="G44" s="285"/>
      <c r="H44" s="215">
        <v>0</v>
      </c>
      <c r="I44" s="216">
        <v>17641.759999999998</v>
      </c>
      <c r="J44" s="214">
        <v>0</v>
      </c>
      <c r="K44" s="285"/>
      <c r="L44" s="215">
        <v>0</v>
      </c>
      <c r="M44" s="216">
        <v>0</v>
      </c>
      <c r="N44" s="214">
        <v>0</v>
      </c>
      <c r="O44" s="285"/>
      <c r="P44" s="215">
        <v>0</v>
      </c>
      <c r="Q44" s="379">
        <f t="shared" si="16"/>
        <v>-17641.759999999998</v>
      </c>
      <c r="R44" s="216">
        <v>0</v>
      </c>
      <c r="S44" s="214">
        <v>0</v>
      </c>
      <c r="T44" s="285"/>
      <c r="U44" s="215">
        <v>0</v>
      </c>
      <c r="V44" s="216">
        <v>17641.759999999998</v>
      </c>
      <c r="W44" s="214">
        <v>17641.759999999998</v>
      </c>
      <c r="X44" s="285"/>
      <c r="Y44" s="215">
        <v>0</v>
      </c>
      <c r="Z44" s="216">
        <v>0</v>
      </c>
      <c r="AA44" s="214">
        <v>0</v>
      </c>
      <c r="AB44" s="285"/>
      <c r="AC44" s="215">
        <v>0</v>
      </c>
      <c r="AD44" s="379">
        <f t="shared" si="17"/>
        <v>0</v>
      </c>
      <c r="AE44" s="216">
        <v>0</v>
      </c>
      <c r="AF44" s="214">
        <v>0</v>
      </c>
      <c r="AG44" s="285"/>
      <c r="AH44" s="215">
        <v>17641.759999999998</v>
      </c>
      <c r="AI44" s="216">
        <v>972.95500000000004</v>
      </c>
      <c r="AJ44" s="214">
        <v>0</v>
      </c>
      <c r="AK44" s="285"/>
      <c r="AL44" s="215">
        <v>0</v>
      </c>
      <c r="AM44" s="216">
        <v>0</v>
      </c>
      <c r="AN44" s="214">
        <v>970.3</v>
      </c>
      <c r="AO44" s="285"/>
      <c r="AP44" s="215">
        <v>970.3</v>
      </c>
      <c r="AQ44" s="379">
        <f t="shared" si="18"/>
        <v>-2.6550000000000864</v>
      </c>
      <c r="AR44" s="216">
        <v>0</v>
      </c>
      <c r="AS44" s="214">
        <v>0</v>
      </c>
      <c r="AT44" s="285"/>
      <c r="AU44" s="215">
        <v>0</v>
      </c>
      <c r="AV44" s="216">
        <v>970.3</v>
      </c>
      <c r="AW44" s="214">
        <v>970.3</v>
      </c>
      <c r="AX44" s="285"/>
      <c r="AY44" s="215">
        <v>0</v>
      </c>
      <c r="AZ44" s="216">
        <v>970.3</v>
      </c>
      <c r="BA44" s="214">
        <v>0</v>
      </c>
      <c r="BB44" s="287"/>
      <c r="BC44" s="231">
        <v>970.3</v>
      </c>
      <c r="BD44" s="230">
        <v>0</v>
      </c>
      <c r="BE44" s="231">
        <v>0</v>
      </c>
      <c r="BF44" s="216">
        <f t="shared" si="19"/>
        <v>20552.660000000003</v>
      </c>
      <c r="BG44" s="216">
        <f t="shared" si="20"/>
        <v>19582.359999999997</v>
      </c>
      <c r="BH44" s="231">
        <v>0</v>
      </c>
    </row>
    <row r="45" spans="1:60" x14ac:dyDescent="0.2">
      <c r="A45" s="220" t="s">
        <v>130</v>
      </c>
      <c r="B45" s="210">
        <v>5513.41</v>
      </c>
      <c r="C45" s="211">
        <v>24992.5</v>
      </c>
      <c r="D45" s="212">
        <f t="shared" si="15"/>
        <v>54112.532499999994</v>
      </c>
      <c r="E45" s="213">
        <v>0</v>
      </c>
      <c r="F45" s="214">
        <v>0</v>
      </c>
      <c r="G45" s="285"/>
      <c r="H45" s="215">
        <v>0</v>
      </c>
      <c r="I45" s="216">
        <v>24992.5</v>
      </c>
      <c r="J45" s="214">
        <v>0</v>
      </c>
      <c r="K45" s="285"/>
      <c r="L45" s="215">
        <v>0</v>
      </c>
      <c r="M45" s="216">
        <v>0</v>
      </c>
      <c r="N45" s="214">
        <v>0</v>
      </c>
      <c r="O45" s="285"/>
      <c r="P45" s="215">
        <v>0</v>
      </c>
      <c r="Q45" s="379">
        <f t="shared" si="16"/>
        <v>-24992.5</v>
      </c>
      <c r="R45" s="216">
        <v>0</v>
      </c>
      <c r="S45" s="214">
        <v>0</v>
      </c>
      <c r="T45" s="285"/>
      <c r="U45" s="215">
        <v>0</v>
      </c>
      <c r="V45" s="216">
        <v>24992.5</v>
      </c>
      <c r="W45" s="214">
        <v>24992.5</v>
      </c>
      <c r="X45" s="285"/>
      <c r="Y45" s="215">
        <v>0</v>
      </c>
      <c r="Z45" s="216">
        <v>0</v>
      </c>
      <c r="AA45" s="214">
        <v>0</v>
      </c>
      <c r="AB45" s="285"/>
      <c r="AC45" s="215">
        <v>0</v>
      </c>
      <c r="AD45" s="379">
        <f t="shared" si="17"/>
        <v>0</v>
      </c>
      <c r="AE45" s="216">
        <v>0</v>
      </c>
      <c r="AF45" s="214">
        <v>0</v>
      </c>
      <c r="AG45" s="285"/>
      <c r="AH45" s="215">
        <v>24992.5</v>
      </c>
      <c r="AI45" s="216">
        <v>1378.3525</v>
      </c>
      <c r="AJ45" s="214">
        <v>0</v>
      </c>
      <c r="AK45" s="285"/>
      <c r="AL45" s="215">
        <v>0</v>
      </c>
      <c r="AM45" s="216">
        <v>0</v>
      </c>
      <c r="AN45" s="214">
        <v>1374.59</v>
      </c>
      <c r="AO45" s="285"/>
      <c r="AP45" s="215">
        <v>1374.59</v>
      </c>
      <c r="AQ45" s="379">
        <f t="shared" si="18"/>
        <v>-3.7625000000000455</v>
      </c>
      <c r="AR45" s="216">
        <v>0</v>
      </c>
      <c r="AS45" s="214">
        <v>0</v>
      </c>
      <c r="AT45" s="285"/>
      <c r="AU45" s="215">
        <v>0</v>
      </c>
      <c r="AV45" s="216">
        <v>1374.59</v>
      </c>
      <c r="AW45" s="214">
        <v>1374.59</v>
      </c>
      <c r="AX45" s="285"/>
      <c r="AY45" s="215">
        <v>0</v>
      </c>
      <c r="AZ45" s="216">
        <v>1374.59</v>
      </c>
      <c r="BA45" s="214">
        <v>0</v>
      </c>
      <c r="BB45" s="287"/>
      <c r="BC45" s="231">
        <v>1374.59</v>
      </c>
      <c r="BD45" s="230">
        <v>0</v>
      </c>
      <c r="BE45" s="231">
        <v>0</v>
      </c>
      <c r="BF45" s="216">
        <f t="shared" si="19"/>
        <v>29116.269999999997</v>
      </c>
      <c r="BG45" s="216">
        <f t="shared" si="20"/>
        <v>27741.68</v>
      </c>
      <c r="BH45" s="231">
        <v>0</v>
      </c>
    </row>
    <row r="46" spans="1:60" x14ac:dyDescent="0.2">
      <c r="A46" s="220" t="s">
        <v>132</v>
      </c>
      <c r="B46" s="210">
        <v>5513.41</v>
      </c>
      <c r="C46" s="211">
        <v>24992.5</v>
      </c>
      <c r="D46" s="212">
        <f t="shared" si="15"/>
        <v>54112.532499999994</v>
      </c>
      <c r="E46" s="213">
        <v>0</v>
      </c>
      <c r="F46" s="214">
        <v>0</v>
      </c>
      <c r="G46" s="285"/>
      <c r="H46" s="215">
        <v>0</v>
      </c>
      <c r="I46" s="216">
        <v>24992.5</v>
      </c>
      <c r="J46" s="214">
        <v>0</v>
      </c>
      <c r="K46" s="285"/>
      <c r="L46" s="215">
        <v>0</v>
      </c>
      <c r="M46" s="216">
        <v>0</v>
      </c>
      <c r="N46" s="214">
        <v>0</v>
      </c>
      <c r="O46" s="285"/>
      <c r="P46" s="215">
        <v>0</v>
      </c>
      <c r="Q46" s="379">
        <f t="shared" si="16"/>
        <v>-24992.5</v>
      </c>
      <c r="R46" s="216">
        <v>0</v>
      </c>
      <c r="S46" s="214">
        <v>0</v>
      </c>
      <c r="T46" s="285"/>
      <c r="U46" s="215">
        <v>0</v>
      </c>
      <c r="V46" s="216">
        <v>24992.5</v>
      </c>
      <c r="W46" s="214">
        <v>24992.5</v>
      </c>
      <c r="X46" s="285"/>
      <c r="Y46" s="215">
        <v>0</v>
      </c>
      <c r="Z46" s="216">
        <v>0</v>
      </c>
      <c r="AA46" s="214">
        <v>0</v>
      </c>
      <c r="AB46" s="285"/>
      <c r="AC46" s="215">
        <v>0</v>
      </c>
      <c r="AD46" s="379">
        <f t="shared" si="17"/>
        <v>0</v>
      </c>
      <c r="AE46" s="216">
        <v>0</v>
      </c>
      <c r="AF46" s="214">
        <v>0</v>
      </c>
      <c r="AG46" s="285"/>
      <c r="AH46" s="215">
        <v>24992.5</v>
      </c>
      <c r="AI46" s="216">
        <v>1378.3525</v>
      </c>
      <c r="AJ46" s="214">
        <v>0</v>
      </c>
      <c r="AK46" s="285"/>
      <c r="AL46" s="215">
        <v>0</v>
      </c>
      <c r="AM46" s="216">
        <v>0</v>
      </c>
      <c r="AN46" s="214">
        <v>1374.59</v>
      </c>
      <c r="AO46" s="285"/>
      <c r="AP46" s="215">
        <v>1374.59</v>
      </c>
      <c r="AQ46" s="379">
        <f t="shared" si="18"/>
        <v>-3.7625000000000455</v>
      </c>
      <c r="AR46" s="216">
        <v>0</v>
      </c>
      <c r="AS46" s="214">
        <v>0</v>
      </c>
      <c r="AT46" s="285"/>
      <c r="AU46" s="215">
        <v>0</v>
      </c>
      <c r="AV46" s="216">
        <v>1374.59</v>
      </c>
      <c r="AW46" s="214">
        <v>1374.59</v>
      </c>
      <c r="AX46" s="285"/>
      <c r="AY46" s="215">
        <v>0</v>
      </c>
      <c r="AZ46" s="216">
        <v>1374.59</v>
      </c>
      <c r="BA46" s="214">
        <v>0</v>
      </c>
      <c r="BB46" s="287"/>
      <c r="BC46" s="231">
        <v>1374.59</v>
      </c>
      <c r="BD46" s="230">
        <v>0</v>
      </c>
      <c r="BE46" s="231">
        <v>0</v>
      </c>
      <c r="BF46" s="216">
        <f t="shared" si="19"/>
        <v>29116.269999999997</v>
      </c>
      <c r="BG46" s="216">
        <f t="shared" si="20"/>
        <v>27741.68</v>
      </c>
      <c r="BH46" s="231">
        <v>0</v>
      </c>
    </row>
    <row r="47" spans="1:60" x14ac:dyDescent="0.2">
      <c r="A47" s="220" t="s">
        <v>131</v>
      </c>
      <c r="B47" s="210">
        <v>6097.19</v>
      </c>
      <c r="C47" s="211">
        <v>27638.76</v>
      </c>
      <c r="D47" s="212">
        <f t="shared" si="15"/>
        <v>59842.077499999992</v>
      </c>
      <c r="E47" s="213">
        <v>0</v>
      </c>
      <c r="F47" s="214">
        <v>0</v>
      </c>
      <c r="G47" s="285"/>
      <c r="H47" s="215">
        <v>0</v>
      </c>
      <c r="I47" s="216">
        <v>27638.76</v>
      </c>
      <c r="J47" s="214">
        <v>0</v>
      </c>
      <c r="K47" s="285"/>
      <c r="L47" s="215">
        <v>0</v>
      </c>
      <c r="M47" s="216">
        <v>0</v>
      </c>
      <c r="N47" s="214">
        <v>0</v>
      </c>
      <c r="O47" s="285"/>
      <c r="P47" s="215">
        <v>0</v>
      </c>
      <c r="Q47" s="379">
        <f t="shared" si="16"/>
        <v>-27638.76</v>
      </c>
      <c r="R47" s="216">
        <v>0</v>
      </c>
      <c r="S47" s="214">
        <v>0</v>
      </c>
      <c r="T47" s="285"/>
      <c r="U47" s="215">
        <v>0</v>
      </c>
      <c r="V47" s="216">
        <v>27638.76</v>
      </c>
      <c r="W47" s="214">
        <v>27638.76</v>
      </c>
      <c r="X47" s="285"/>
      <c r="Y47" s="215">
        <v>0</v>
      </c>
      <c r="Z47" s="216">
        <v>0</v>
      </c>
      <c r="AA47" s="214">
        <v>0</v>
      </c>
      <c r="AB47" s="285"/>
      <c r="AC47" s="215">
        <v>0</v>
      </c>
      <c r="AD47" s="379">
        <f t="shared" si="17"/>
        <v>0</v>
      </c>
      <c r="AE47" s="216">
        <v>0</v>
      </c>
      <c r="AF47" s="214">
        <v>0</v>
      </c>
      <c r="AG47" s="285"/>
      <c r="AH47" s="215">
        <v>27638.76</v>
      </c>
      <c r="AI47" s="216">
        <v>1524.2974999999999</v>
      </c>
      <c r="AJ47" s="214">
        <v>0</v>
      </c>
      <c r="AK47" s="285"/>
      <c r="AL47" s="215">
        <v>0</v>
      </c>
      <c r="AM47" s="216">
        <v>0</v>
      </c>
      <c r="AN47" s="214">
        <v>1520.13</v>
      </c>
      <c r="AO47" s="285"/>
      <c r="AP47" s="215">
        <v>1520.13</v>
      </c>
      <c r="AQ47" s="379">
        <f t="shared" si="18"/>
        <v>-4.1674999999997908</v>
      </c>
      <c r="AR47" s="216">
        <v>0</v>
      </c>
      <c r="AS47" s="214">
        <v>0</v>
      </c>
      <c r="AT47" s="285"/>
      <c r="AU47" s="215">
        <v>0</v>
      </c>
      <c r="AV47" s="216">
        <v>1520.13</v>
      </c>
      <c r="AW47" s="214">
        <v>1520.13</v>
      </c>
      <c r="AX47" s="285"/>
      <c r="AY47" s="215">
        <v>0</v>
      </c>
      <c r="AZ47" s="216">
        <v>1520.13</v>
      </c>
      <c r="BA47" s="214">
        <v>0</v>
      </c>
      <c r="BB47" s="287"/>
      <c r="BC47" s="231">
        <v>1520.13</v>
      </c>
      <c r="BD47" s="230">
        <v>0</v>
      </c>
      <c r="BE47" s="231">
        <v>0</v>
      </c>
      <c r="BF47" s="216">
        <f t="shared" si="19"/>
        <v>32199.149999999998</v>
      </c>
      <c r="BG47" s="216">
        <f t="shared" si="20"/>
        <v>30679.02</v>
      </c>
      <c r="BH47" s="231">
        <v>0</v>
      </c>
    </row>
    <row r="48" spans="1:60" x14ac:dyDescent="0.2">
      <c r="A48" s="291" t="s">
        <v>161</v>
      </c>
      <c r="B48" s="341">
        <v>44660</v>
      </c>
      <c r="C48" s="342">
        <v>203000</v>
      </c>
      <c r="D48" s="212">
        <f t="shared" si="15"/>
        <v>439495</v>
      </c>
      <c r="E48" s="343">
        <v>0</v>
      </c>
      <c r="F48" s="344">
        <v>0</v>
      </c>
      <c r="G48" s="345"/>
      <c r="H48" s="346">
        <v>0</v>
      </c>
      <c r="I48" s="347">
        <v>203000</v>
      </c>
      <c r="J48" s="344">
        <v>0</v>
      </c>
      <c r="K48" s="345"/>
      <c r="L48" s="346">
        <v>0</v>
      </c>
      <c r="M48" s="347">
        <v>0</v>
      </c>
      <c r="N48" s="344">
        <v>0</v>
      </c>
      <c r="O48" s="345"/>
      <c r="P48" s="346">
        <v>0</v>
      </c>
      <c r="Q48" s="379">
        <f t="shared" si="16"/>
        <v>-203000</v>
      </c>
      <c r="R48" s="347">
        <v>0</v>
      </c>
      <c r="S48" s="344">
        <v>0</v>
      </c>
      <c r="T48" s="345"/>
      <c r="U48" s="346">
        <v>0</v>
      </c>
      <c r="V48" s="347">
        <v>203000</v>
      </c>
      <c r="W48" s="344">
        <v>0</v>
      </c>
      <c r="X48" s="345"/>
      <c r="Y48" s="346">
        <v>0</v>
      </c>
      <c r="Z48" s="347">
        <v>0</v>
      </c>
      <c r="AA48" s="344">
        <v>201550</v>
      </c>
      <c r="AB48" s="345"/>
      <c r="AC48" s="346">
        <v>0</v>
      </c>
      <c r="AD48" s="379">
        <f t="shared" si="17"/>
        <v>-1450</v>
      </c>
      <c r="AE48" s="347">
        <v>0</v>
      </c>
      <c r="AF48" s="344">
        <v>0</v>
      </c>
      <c r="AG48" s="345"/>
      <c r="AH48" s="346">
        <v>201550</v>
      </c>
      <c r="AI48" s="347">
        <v>11165</v>
      </c>
      <c r="AJ48" s="344">
        <v>11085.25</v>
      </c>
      <c r="AK48" s="345"/>
      <c r="AL48" s="346">
        <v>0</v>
      </c>
      <c r="AM48" s="347">
        <v>0</v>
      </c>
      <c r="AN48" s="344">
        <v>0</v>
      </c>
      <c r="AO48" s="345"/>
      <c r="AP48" s="346">
        <v>11085.25</v>
      </c>
      <c r="AQ48" s="379">
        <f t="shared" si="18"/>
        <v>-79.75</v>
      </c>
      <c r="AR48" s="347">
        <v>0</v>
      </c>
      <c r="AS48" s="344">
        <v>0</v>
      </c>
      <c r="AT48" s="345"/>
      <c r="AU48" s="346">
        <v>0</v>
      </c>
      <c r="AV48" s="347">
        <v>11165</v>
      </c>
      <c r="AW48" s="344">
        <v>11085.25</v>
      </c>
      <c r="AX48" s="345"/>
      <c r="AY48" s="346">
        <v>0</v>
      </c>
      <c r="AZ48" s="347">
        <v>11165</v>
      </c>
      <c r="BA48" s="344">
        <v>0</v>
      </c>
      <c r="BB48" s="295"/>
      <c r="BC48" s="296">
        <v>11085.25</v>
      </c>
      <c r="BD48" s="294">
        <v>0</v>
      </c>
      <c r="BE48" s="296">
        <v>0</v>
      </c>
      <c r="BF48" s="216">
        <f t="shared" si="19"/>
        <v>234965.25</v>
      </c>
      <c r="BG48" s="216">
        <f t="shared" si="20"/>
        <v>223720.5</v>
      </c>
      <c r="BH48" s="297">
        <v>0</v>
      </c>
    </row>
    <row r="49" spans="1:60" x14ac:dyDescent="0.2">
      <c r="A49" s="291" t="s">
        <v>162</v>
      </c>
      <c r="B49" s="341">
        <v>8932</v>
      </c>
      <c r="C49" s="342">
        <v>40600</v>
      </c>
      <c r="D49" s="212">
        <f t="shared" si="15"/>
        <v>87899</v>
      </c>
      <c r="E49" s="343">
        <v>0</v>
      </c>
      <c r="F49" s="344">
        <v>0</v>
      </c>
      <c r="G49" s="345"/>
      <c r="H49" s="346">
        <v>0</v>
      </c>
      <c r="I49" s="347">
        <v>40600</v>
      </c>
      <c r="J49" s="344">
        <v>0</v>
      </c>
      <c r="K49" s="345"/>
      <c r="L49" s="346">
        <v>0</v>
      </c>
      <c r="M49" s="347">
        <v>0</v>
      </c>
      <c r="N49" s="344">
        <v>0</v>
      </c>
      <c r="O49" s="345"/>
      <c r="P49" s="346">
        <v>0</v>
      </c>
      <c r="Q49" s="379">
        <f t="shared" si="16"/>
        <v>-40600</v>
      </c>
      <c r="R49" s="347">
        <v>0</v>
      </c>
      <c r="S49" s="344">
        <v>0</v>
      </c>
      <c r="T49" s="345"/>
      <c r="U49" s="346">
        <v>0</v>
      </c>
      <c r="V49" s="347">
        <v>40600</v>
      </c>
      <c r="W49" s="344">
        <v>0</v>
      </c>
      <c r="X49" s="345"/>
      <c r="Y49" s="346">
        <v>0</v>
      </c>
      <c r="Z49" s="347">
        <v>0</v>
      </c>
      <c r="AA49" s="344">
        <v>40310</v>
      </c>
      <c r="AB49" s="345"/>
      <c r="AC49" s="346">
        <v>0</v>
      </c>
      <c r="AD49" s="379">
        <f t="shared" si="17"/>
        <v>-290</v>
      </c>
      <c r="AE49" s="347">
        <v>0</v>
      </c>
      <c r="AF49" s="344">
        <v>0</v>
      </c>
      <c r="AG49" s="345"/>
      <c r="AH49" s="346">
        <v>40310</v>
      </c>
      <c r="AI49" s="347">
        <v>2233</v>
      </c>
      <c r="AJ49" s="344">
        <v>2217.0500000000002</v>
      </c>
      <c r="AK49" s="345"/>
      <c r="AL49" s="346">
        <v>0</v>
      </c>
      <c r="AM49" s="347">
        <v>0</v>
      </c>
      <c r="AN49" s="344">
        <v>0</v>
      </c>
      <c r="AO49" s="345"/>
      <c r="AP49" s="346">
        <v>2217.0500000000002</v>
      </c>
      <c r="AQ49" s="379">
        <f t="shared" si="18"/>
        <v>-15.949999999999818</v>
      </c>
      <c r="AR49" s="347">
        <v>0</v>
      </c>
      <c r="AS49" s="344">
        <v>0</v>
      </c>
      <c r="AT49" s="345"/>
      <c r="AU49" s="346">
        <v>0</v>
      </c>
      <c r="AV49" s="347">
        <v>2233</v>
      </c>
      <c r="AW49" s="344">
        <v>2217.0500000000002</v>
      </c>
      <c r="AX49" s="345"/>
      <c r="AY49" s="346">
        <v>0</v>
      </c>
      <c r="AZ49" s="347">
        <v>2233</v>
      </c>
      <c r="BA49" s="344">
        <v>0</v>
      </c>
      <c r="BB49" s="295"/>
      <c r="BC49" s="296">
        <v>2217.0500000000002</v>
      </c>
      <c r="BD49" s="294">
        <v>0</v>
      </c>
      <c r="BE49" s="296">
        <v>0</v>
      </c>
      <c r="BF49" s="216">
        <f t="shared" si="19"/>
        <v>46993.05</v>
      </c>
      <c r="BG49" s="216">
        <f t="shared" si="20"/>
        <v>44744.100000000006</v>
      </c>
      <c r="BH49" s="297">
        <v>0</v>
      </c>
    </row>
    <row r="50" spans="1:60" x14ac:dyDescent="0.2">
      <c r="A50" s="291" t="s">
        <v>206</v>
      </c>
      <c r="B50" s="341">
        <v>2464</v>
      </c>
      <c r="C50" s="342">
        <v>22400</v>
      </c>
      <c r="D50" s="212">
        <f t="shared" si="15"/>
        <v>47264</v>
      </c>
      <c r="E50" s="343">
        <v>0</v>
      </c>
      <c r="F50" s="344">
        <v>0</v>
      </c>
      <c r="G50" s="345"/>
      <c r="H50" s="346">
        <v>0</v>
      </c>
      <c r="I50" s="347">
        <v>0</v>
      </c>
      <c r="J50" s="344">
        <v>0</v>
      </c>
      <c r="K50" s="345"/>
      <c r="L50" s="346">
        <v>0</v>
      </c>
      <c r="M50" s="347">
        <v>0</v>
      </c>
      <c r="N50" s="344">
        <v>0</v>
      </c>
      <c r="O50" s="345"/>
      <c r="P50" s="346">
        <v>0</v>
      </c>
      <c r="Q50" s="379">
        <f t="shared" si="16"/>
        <v>0</v>
      </c>
      <c r="R50" s="347">
        <v>0</v>
      </c>
      <c r="S50" s="344">
        <v>0</v>
      </c>
      <c r="T50" s="345"/>
      <c r="U50" s="346">
        <v>0</v>
      </c>
      <c r="V50" s="347">
        <v>0</v>
      </c>
      <c r="W50" s="344">
        <v>0</v>
      </c>
      <c r="X50" s="345"/>
      <c r="Y50" s="346">
        <v>0</v>
      </c>
      <c r="Z50" s="347">
        <v>0</v>
      </c>
      <c r="AA50" s="344">
        <v>0</v>
      </c>
      <c r="AB50" s="345"/>
      <c r="AC50" s="346">
        <v>0</v>
      </c>
      <c r="AD50" s="379">
        <f t="shared" si="17"/>
        <v>0</v>
      </c>
      <c r="AE50" s="347">
        <v>22400</v>
      </c>
      <c r="AF50" s="344">
        <v>0</v>
      </c>
      <c r="AG50" s="345"/>
      <c r="AH50" s="346">
        <v>0</v>
      </c>
      <c r="AI50" s="347">
        <v>0</v>
      </c>
      <c r="AJ50" s="344">
        <v>0</v>
      </c>
      <c r="AK50" s="345"/>
      <c r="AL50" s="346">
        <v>0</v>
      </c>
      <c r="AM50" s="347">
        <v>1232</v>
      </c>
      <c r="AN50" s="344">
        <v>0</v>
      </c>
      <c r="AO50" s="345"/>
      <c r="AP50" s="346">
        <v>0</v>
      </c>
      <c r="AQ50" s="379">
        <f t="shared" si="18"/>
        <v>-23632</v>
      </c>
      <c r="AR50" s="347">
        <v>22400</v>
      </c>
      <c r="AS50" s="344">
        <v>0</v>
      </c>
      <c r="AT50" s="345"/>
      <c r="AU50" s="346">
        <v>0</v>
      </c>
      <c r="AV50" s="347">
        <v>0</v>
      </c>
      <c r="AW50" s="344">
        <v>21280</v>
      </c>
      <c r="AX50" s="345"/>
      <c r="AY50" s="346">
        <v>0</v>
      </c>
      <c r="AZ50" s="347">
        <v>1232</v>
      </c>
      <c r="BA50" s="344">
        <v>0</v>
      </c>
      <c r="BB50" s="295"/>
      <c r="BC50" s="296">
        <v>21280</v>
      </c>
      <c r="BD50" s="294">
        <v>0</v>
      </c>
      <c r="BE50" s="296">
        <v>0</v>
      </c>
      <c r="BF50" s="216">
        <f t="shared" si="19"/>
        <v>23632</v>
      </c>
      <c r="BG50" s="216">
        <f t="shared" si="20"/>
        <v>21280</v>
      </c>
      <c r="BH50" s="297"/>
    </row>
    <row r="51" spans="1:60" x14ac:dyDescent="0.2">
      <c r="A51" s="291" t="s">
        <v>204</v>
      </c>
      <c r="B51" s="341">
        <v>0</v>
      </c>
      <c r="C51" s="342">
        <v>53218.69</v>
      </c>
      <c r="D51" s="212">
        <f t="shared" si="15"/>
        <v>48783.794999999998</v>
      </c>
      <c r="E51" s="343">
        <v>4434.8908333333338</v>
      </c>
      <c r="F51" s="344">
        <v>0</v>
      </c>
      <c r="G51" s="345"/>
      <c r="H51" s="346">
        <v>0</v>
      </c>
      <c r="I51" s="347">
        <v>4434.8908333333338</v>
      </c>
      <c r="J51" s="344">
        <v>0</v>
      </c>
      <c r="K51" s="345"/>
      <c r="L51" s="346">
        <v>0</v>
      </c>
      <c r="M51" s="347">
        <v>4434.8908333333338</v>
      </c>
      <c r="N51" s="344">
        <v>0</v>
      </c>
      <c r="O51" s="345"/>
      <c r="P51" s="346">
        <v>0</v>
      </c>
      <c r="Q51" s="379">
        <f t="shared" si="16"/>
        <v>-13304.672500000001</v>
      </c>
      <c r="R51" s="347">
        <v>0</v>
      </c>
      <c r="S51" s="344">
        <v>0</v>
      </c>
      <c r="T51" s="345"/>
      <c r="U51" s="346">
        <v>0</v>
      </c>
      <c r="V51" s="347">
        <v>4434.8908333333338</v>
      </c>
      <c r="W51" s="344">
        <v>0</v>
      </c>
      <c r="X51" s="345"/>
      <c r="Y51" s="346">
        <v>0</v>
      </c>
      <c r="Z51" s="347">
        <v>4434.8908333333338</v>
      </c>
      <c r="AA51" s="344">
        <v>0</v>
      </c>
      <c r="AB51" s="345"/>
      <c r="AC51" s="346">
        <v>0</v>
      </c>
      <c r="AD51" s="379">
        <f t="shared" si="17"/>
        <v>-8869.7816666666677</v>
      </c>
      <c r="AE51" s="347">
        <v>4434.8900000000003</v>
      </c>
      <c r="AF51" s="344">
        <v>4.21</v>
      </c>
      <c r="AG51" s="345"/>
      <c r="AH51" s="346">
        <v>0</v>
      </c>
      <c r="AI51" s="347">
        <v>4434.8900000000003</v>
      </c>
      <c r="AJ51" s="344">
        <v>2453.2800000000002</v>
      </c>
      <c r="AK51" s="345"/>
      <c r="AL51" s="346">
        <v>0</v>
      </c>
      <c r="AM51" s="347">
        <v>4434.8900000000003</v>
      </c>
      <c r="AN51" s="344">
        <v>2961.65</v>
      </c>
      <c r="AO51" s="345"/>
      <c r="AP51" s="346">
        <v>0</v>
      </c>
      <c r="AQ51" s="379">
        <f t="shared" si="18"/>
        <v>-7885.5300000000007</v>
      </c>
      <c r="AR51" s="347">
        <v>4434.8908333333338</v>
      </c>
      <c r="AS51" s="344">
        <v>2941.58</v>
      </c>
      <c r="AT51" s="345"/>
      <c r="AU51" s="346">
        <v>0</v>
      </c>
      <c r="AV51" s="347">
        <v>4434.8900000000003</v>
      </c>
      <c r="AW51" s="344">
        <v>-94.12</v>
      </c>
      <c r="AX51" s="345"/>
      <c r="AY51" s="346">
        <v>8266.6</v>
      </c>
      <c r="AZ51" s="347">
        <v>4434.8900000000003</v>
      </c>
      <c r="BA51" s="344">
        <v>0</v>
      </c>
      <c r="BB51" s="295"/>
      <c r="BC51" s="296">
        <v>0</v>
      </c>
      <c r="BD51" s="294">
        <v>0</v>
      </c>
      <c r="BE51" s="296">
        <v>0</v>
      </c>
      <c r="BF51" s="216">
        <f t="shared" si="19"/>
        <v>18723.810833333329</v>
      </c>
      <c r="BG51" s="216">
        <f t="shared" si="20"/>
        <v>8266.6</v>
      </c>
      <c r="BH51" s="297">
        <v>0</v>
      </c>
    </row>
    <row r="52" spans="1:60" ht="15" thickBot="1" x14ac:dyDescent="0.25">
      <c r="A52" s="291" t="s">
        <v>205</v>
      </c>
      <c r="B52" s="292">
        <v>0</v>
      </c>
      <c r="C52" s="293">
        <v>63779.28</v>
      </c>
      <c r="D52" s="212">
        <f t="shared" si="15"/>
        <v>58464.340000000004</v>
      </c>
      <c r="E52" s="343">
        <v>5314.94</v>
      </c>
      <c r="F52" s="344">
        <v>0</v>
      </c>
      <c r="G52" s="345"/>
      <c r="H52" s="346">
        <v>0</v>
      </c>
      <c r="I52" s="347">
        <v>5314.94</v>
      </c>
      <c r="J52" s="344">
        <v>0</v>
      </c>
      <c r="K52" s="345"/>
      <c r="L52" s="346">
        <v>0</v>
      </c>
      <c r="M52" s="347">
        <v>5314.94</v>
      </c>
      <c r="N52" s="344">
        <v>0</v>
      </c>
      <c r="O52" s="345"/>
      <c r="P52" s="346">
        <v>0</v>
      </c>
      <c r="Q52" s="379">
        <f t="shared" si="16"/>
        <v>-15944.82</v>
      </c>
      <c r="R52" s="347">
        <v>0</v>
      </c>
      <c r="S52" s="344">
        <v>0</v>
      </c>
      <c r="T52" s="345"/>
      <c r="U52" s="346">
        <v>0</v>
      </c>
      <c r="V52" s="347">
        <v>5314.94</v>
      </c>
      <c r="W52" s="344">
        <v>0</v>
      </c>
      <c r="X52" s="345"/>
      <c r="Y52" s="346">
        <v>0</v>
      </c>
      <c r="Z52" s="347">
        <v>5314.94</v>
      </c>
      <c r="AA52" s="344">
        <v>0</v>
      </c>
      <c r="AB52" s="345"/>
      <c r="AC52" s="346">
        <v>0</v>
      </c>
      <c r="AD52" s="379">
        <f t="shared" si="17"/>
        <v>-10629.88</v>
      </c>
      <c r="AE52" s="347">
        <v>5314.94</v>
      </c>
      <c r="AF52" s="344">
        <v>0</v>
      </c>
      <c r="AG52" s="345"/>
      <c r="AH52" s="346">
        <v>0</v>
      </c>
      <c r="AI52" s="347">
        <v>5314.94</v>
      </c>
      <c r="AJ52" s="344">
        <v>0</v>
      </c>
      <c r="AK52" s="345"/>
      <c r="AL52" s="346">
        <v>0</v>
      </c>
      <c r="AM52" s="347">
        <v>5314.94</v>
      </c>
      <c r="AN52" s="344">
        <v>0</v>
      </c>
      <c r="AO52" s="345"/>
      <c r="AP52" s="346">
        <v>0</v>
      </c>
      <c r="AQ52" s="379">
        <f t="shared" si="18"/>
        <v>-15944.82</v>
      </c>
      <c r="AR52" s="347">
        <v>5314.94</v>
      </c>
      <c r="AS52" s="344">
        <v>0</v>
      </c>
      <c r="AT52" s="345"/>
      <c r="AU52" s="346">
        <v>0</v>
      </c>
      <c r="AV52" s="347">
        <v>5314.94</v>
      </c>
      <c r="AW52" s="344">
        <v>0</v>
      </c>
      <c r="AX52" s="345"/>
      <c r="AY52" s="346">
        <v>0</v>
      </c>
      <c r="AZ52" s="347">
        <v>5314.94</v>
      </c>
      <c r="BA52" s="344">
        <v>0</v>
      </c>
      <c r="BB52" s="295"/>
      <c r="BC52" s="296">
        <v>0</v>
      </c>
      <c r="BD52" s="294">
        <v>0</v>
      </c>
      <c r="BE52" s="296">
        <v>0</v>
      </c>
      <c r="BF52" s="216">
        <f t="shared" si="19"/>
        <v>15944.820000000003</v>
      </c>
      <c r="BG52" s="216">
        <f t="shared" si="20"/>
        <v>0</v>
      </c>
      <c r="BH52" s="297">
        <v>0</v>
      </c>
    </row>
    <row r="53" spans="1:60" ht="16.5" thickTop="1" thickBot="1" x14ac:dyDescent="0.3">
      <c r="A53" s="233" t="s">
        <v>100</v>
      </c>
      <c r="B53" s="234">
        <f>SUM(B11,B36,B38)</f>
        <v>1588030.1199999999</v>
      </c>
      <c r="C53" s="235">
        <f t="shared" ref="C53:BH53" si="21">SUM(C11,C36,C38)</f>
        <v>689082.56</v>
      </c>
      <c r="D53" s="236">
        <f t="shared" si="21"/>
        <v>2809076.5949999997</v>
      </c>
      <c r="E53" s="237">
        <f t="shared" si="21"/>
        <v>9749.8308333333334</v>
      </c>
      <c r="F53" s="238">
        <f t="shared" si="21"/>
        <v>0</v>
      </c>
      <c r="G53" s="288">
        <f t="shared" si="21"/>
        <v>0</v>
      </c>
      <c r="H53" s="239">
        <f t="shared" si="21"/>
        <v>0</v>
      </c>
      <c r="I53" s="240">
        <f t="shared" si="21"/>
        <v>597217.39583333337</v>
      </c>
      <c r="J53" s="238">
        <f t="shared" si="21"/>
        <v>0</v>
      </c>
      <c r="K53" s="288">
        <f t="shared" si="21"/>
        <v>0</v>
      </c>
      <c r="L53" s="239">
        <f t="shared" si="21"/>
        <v>0</v>
      </c>
      <c r="M53" s="240">
        <f t="shared" si="21"/>
        <v>9749.8308333333334</v>
      </c>
      <c r="N53" s="238">
        <f t="shared" si="21"/>
        <v>0</v>
      </c>
      <c r="O53" s="288">
        <f t="shared" si="21"/>
        <v>0</v>
      </c>
      <c r="P53" s="239">
        <f t="shared" si="21"/>
        <v>0</v>
      </c>
      <c r="Q53" s="381">
        <f t="shared" ref="Q53" si="22">Q11+Q36+Q38</f>
        <v>-616717.0575</v>
      </c>
      <c r="R53" s="240">
        <f t="shared" si="21"/>
        <v>321911.85249999998</v>
      </c>
      <c r="S53" s="238">
        <f t="shared" si="21"/>
        <v>321911.90000000002</v>
      </c>
      <c r="T53" s="288">
        <f t="shared" si="21"/>
        <v>0</v>
      </c>
      <c r="U53" s="239">
        <f t="shared" si="21"/>
        <v>0</v>
      </c>
      <c r="V53" s="240">
        <f t="shared" si="21"/>
        <v>597217.39583333337</v>
      </c>
      <c r="W53" s="238">
        <f t="shared" si="21"/>
        <v>343867.57</v>
      </c>
      <c r="X53" s="288">
        <f t="shared" si="21"/>
        <v>0</v>
      </c>
      <c r="Y53" s="239">
        <f t="shared" si="21"/>
        <v>0</v>
      </c>
      <c r="Z53" s="240">
        <f t="shared" si="21"/>
        <v>9749.8308333333334</v>
      </c>
      <c r="AA53" s="238">
        <f t="shared" si="21"/>
        <v>241860</v>
      </c>
      <c r="AB53" s="288">
        <f t="shared" si="21"/>
        <v>0</v>
      </c>
      <c r="AC53" s="239">
        <f t="shared" si="21"/>
        <v>37782.980000000003</v>
      </c>
      <c r="AD53" s="381">
        <f t="shared" ref="AD53" si="23">AD11+AD36+AD38</f>
        <v>-21239.609166666669</v>
      </c>
      <c r="AE53" s="240">
        <f t="shared" si="21"/>
        <v>354061.73250000004</v>
      </c>
      <c r="AF53" s="238">
        <f t="shared" si="21"/>
        <v>321916.11000000004</v>
      </c>
      <c r="AG53" s="288">
        <f t="shared" si="21"/>
        <v>0</v>
      </c>
      <c r="AH53" s="239">
        <f t="shared" si="21"/>
        <v>869856.49250000005</v>
      </c>
      <c r="AI53" s="240">
        <f t="shared" si="21"/>
        <v>77811.587500000009</v>
      </c>
      <c r="AJ53" s="238">
        <f t="shared" si="21"/>
        <v>15755.58</v>
      </c>
      <c r="AK53" s="288">
        <f t="shared" si="21"/>
        <v>0</v>
      </c>
      <c r="AL53" s="239">
        <f t="shared" si="21"/>
        <v>321911.90249999997</v>
      </c>
      <c r="AM53" s="240">
        <f t="shared" si="21"/>
        <v>10981.83</v>
      </c>
      <c r="AN53" s="238">
        <f t="shared" si="21"/>
        <v>57579.290000000008</v>
      </c>
      <c r="AO53" s="288">
        <f t="shared" si="21"/>
        <v>0</v>
      </c>
      <c r="AP53" s="239">
        <f t="shared" si="21"/>
        <v>67919.94</v>
      </c>
      <c r="AQ53" s="381">
        <f t="shared" ref="AQ53" si="24">AQ11+AQ36+AQ38</f>
        <v>-47604.170000000006</v>
      </c>
      <c r="AR53" s="240">
        <f t="shared" si="21"/>
        <v>354061.73333333328</v>
      </c>
      <c r="AS53" s="238">
        <f t="shared" si="21"/>
        <v>324853.48000000004</v>
      </c>
      <c r="AT53" s="288">
        <f t="shared" si="21"/>
        <v>0</v>
      </c>
      <c r="AU53" s="239">
        <f t="shared" si="21"/>
        <v>0</v>
      </c>
      <c r="AV53" s="240">
        <f t="shared" si="21"/>
        <v>77765.464999999997</v>
      </c>
      <c r="AW53" s="238">
        <f t="shared" si="21"/>
        <v>89105.799999999988</v>
      </c>
      <c r="AX53" s="288">
        <f t="shared" si="21"/>
        <v>0</v>
      </c>
      <c r="AY53" s="239">
        <f t="shared" si="21"/>
        <v>330178.5</v>
      </c>
      <c r="AZ53" s="240">
        <v>388798.11</v>
      </c>
      <c r="BA53" s="238">
        <v>0</v>
      </c>
      <c r="BB53" s="288">
        <v>0</v>
      </c>
      <c r="BC53" s="239">
        <v>89199.92</v>
      </c>
      <c r="BD53" s="238">
        <f t="shared" si="21"/>
        <v>0</v>
      </c>
      <c r="BE53" s="239">
        <f t="shared" si="21"/>
        <v>0</v>
      </c>
      <c r="BF53" s="241">
        <f t="shared" si="21"/>
        <v>2123515.7583333333</v>
      </c>
      <c r="BG53" s="242">
        <f t="shared" si="21"/>
        <v>1716849.7299999997</v>
      </c>
      <c r="BH53" s="243">
        <f t="shared" si="21"/>
        <v>0</v>
      </c>
    </row>
    <row r="54" spans="1:60" x14ac:dyDescent="0.2">
      <c r="A54" s="244" t="s">
        <v>135</v>
      </c>
      <c r="B54" s="245"/>
      <c r="C54" s="246"/>
      <c r="D54" s="340"/>
      <c r="E54" s="229">
        <f>E53</f>
        <v>9749.8308333333334</v>
      </c>
      <c r="F54" s="247"/>
      <c r="G54" s="289"/>
      <c r="H54" s="248"/>
      <c r="I54" s="232">
        <f>E54+I53</f>
        <v>606967.22666666668</v>
      </c>
      <c r="J54" s="247"/>
      <c r="K54" s="289"/>
      <c r="L54" s="248"/>
      <c r="M54" s="232">
        <f>I54+M53</f>
        <v>616717.0575</v>
      </c>
      <c r="N54" s="247"/>
      <c r="O54" s="289"/>
      <c r="P54" s="248"/>
      <c r="Q54" s="382">
        <f>M54+Q53</f>
        <v>0</v>
      </c>
      <c r="R54" s="232">
        <f>Q54+R53</f>
        <v>321911.85249999998</v>
      </c>
      <c r="S54" s="247"/>
      <c r="T54" s="289"/>
      <c r="U54" s="248"/>
      <c r="V54" s="232">
        <f>R54+V53</f>
        <v>919129.24833333329</v>
      </c>
      <c r="W54" s="247"/>
      <c r="X54" s="289"/>
      <c r="Y54" s="248"/>
      <c r="Z54" s="232">
        <f>V54+Z53</f>
        <v>928879.0791666666</v>
      </c>
      <c r="AA54" s="247"/>
      <c r="AB54" s="289"/>
      <c r="AC54" s="248"/>
      <c r="AD54" s="382">
        <f>Z54+AD53</f>
        <v>907639.47</v>
      </c>
      <c r="AE54" s="232">
        <f>AD54+AE53</f>
        <v>1261701.2025000001</v>
      </c>
      <c r="AF54" s="247"/>
      <c r="AG54" s="289"/>
      <c r="AH54" s="248"/>
      <c r="AI54" s="232">
        <f>AE54+AI53</f>
        <v>1339512.79</v>
      </c>
      <c r="AJ54" s="247"/>
      <c r="AK54" s="289"/>
      <c r="AL54" s="248"/>
      <c r="AM54" s="232">
        <f>AI54+AM53</f>
        <v>1350494.62</v>
      </c>
      <c r="AN54" s="247"/>
      <c r="AO54" s="289"/>
      <c r="AP54" s="248"/>
      <c r="AQ54" s="382">
        <f>AM54+AQ53</f>
        <v>1302890.4500000002</v>
      </c>
      <c r="AR54" s="232">
        <f>AQ54+AR53</f>
        <v>1656952.1833333336</v>
      </c>
      <c r="AS54" s="247"/>
      <c r="AT54" s="289"/>
      <c r="AU54" s="248"/>
      <c r="AV54" s="232">
        <f>AR54+AV53</f>
        <v>1734717.6483333337</v>
      </c>
      <c r="AW54" s="247"/>
      <c r="AX54" s="289"/>
      <c r="AY54" s="248"/>
      <c r="AZ54" s="232">
        <f>AV54+AZ53</f>
        <v>2123515.7583333338</v>
      </c>
      <c r="BA54" s="247"/>
      <c r="BB54" s="289"/>
      <c r="BC54" s="248"/>
      <c r="BD54" s="247"/>
      <c r="BE54" s="248"/>
    </row>
    <row r="55" spans="1:60" x14ac:dyDescent="0.2">
      <c r="A55" s="244" t="s">
        <v>136</v>
      </c>
      <c r="B55" s="245"/>
      <c r="C55" s="246"/>
      <c r="D55" s="340"/>
      <c r="E55" s="249"/>
      <c r="F55" s="230">
        <f>F53</f>
        <v>0</v>
      </c>
      <c r="G55" s="287"/>
      <c r="H55" s="248"/>
      <c r="I55" s="250"/>
      <c r="J55" s="230">
        <f>F55+J53</f>
        <v>0</v>
      </c>
      <c r="K55" s="287"/>
      <c r="L55" s="248"/>
      <c r="M55" s="250"/>
      <c r="N55" s="230">
        <f>J55+N53</f>
        <v>0</v>
      </c>
      <c r="O55" s="287"/>
      <c r="P55" s="248"/>
      <c r="Q55" s="383"/>
      <c r="R55" s="250"/>
      <c r="S55" s="230">
        <f>N55+S53</f>
        <v>321911.90000000002</v>
      </c>
      <c r="T55" s="287"/>
      <c r="U55" s="248"/>
      <c r="V55" s="250"/>
      <c r="W55" s="230">
        <f>S55+W53</f>
        <v>665779.47</v>
      </c>
      <c r="X55" s="287"/>
      <c r="Y55" s="248"/>
      <c r="Z55" s="250"/>
      <c r="AA55" s="230">
        <f>W55+AA53</f>
        <v>907639.47</v>
      </c>
      <c r="AB55" s="287"/>
      <c r="AC55" s="248"/>
      <c r="AD55" s="383"/>
      <c r="AE55" s="250"/>
      <c r="AF55" s="230">
        <f>AA55+AF53</f>
        <v>1229555.58</v>
      </c>
      <c r="AG55" s="287"/>
      <c r="AH55" s="248"/>
      <c r="AI55" s="250"/>
      <c r="AJ55" s="230">
        <f>AF55+AJ53</f>
        <v>1245311.1600000001</v>
      </c>
      <c r="AK55" s="287"/>
      <c r="AL55" s="248"/>
      <c r="AM55" s="250"/>
      <c r="AN55" s="230">
        <f>AJ55+AN53</f>
        <v>1302890.4500000002</v>
      </c>
      <c r="AO55" s="287"/>
      <c r="AP55" s="248"/>
      <c r="AQ55" s="383"/>
      <c r="AR55" s="250"/>
      <c r="AS55" s="230">
        <f>AN55+AS53</f>
        <v>1627743.9300000002</v>
      </c>
      <c r="AT55" s="287"/>
      <c r="AU55" s="248"/>
      <c r="AV55" s="250"/>
      <c r="AW55" s="230">
        <f>AS55+AW53</f>
        <v>1716849.7300000002</v>
      </c>
      <c r="AX55" s="287"/>
      <c r="AY55" s="248"/>
      <c r="AZ55" s="250"/>
      <c r="BA55" s="230">
        <f>AW55+BA53</f>
        <v>1716849.7300000002</v>
      </c>
      <c r="BB55" s="287"/>
      <c r="BC55" s="248"/>
      <c r="BD55" s="230"/>
      <c r="BE55" s="248"/>
    </row>
    <row r="56" spans="1:60" ht="15" thickBot="1" x14ac:dyDescent="0.25">
      <c r="A56" s="244" t="s">
        <v>137</v>
      </c>
      <c r="B56" s="252"/>
      <c r="C56" s="253"/>
      <c r="D56" s="251"/>
      <c r="E56" s="254"/>
      <c r="F56" s="255"/>
      <c r="G56" s="290"/>
      <c r="H56" s="256">
        <f>H53</f>
        <v>0</v>
      </c>
      <c r="I56" s="257"/>
      <c r="J56" s="255"/>
      <c r="K56" s="290"/>
      <c r="L56" s="256">
        <f>H56+L53</f>
        <v>0</v>
      </c>
      <c r="M56" s="257"/>
      <c r="N56" s="255"/>
      <c r="O56" s="290"/>
      <c r="P56" s="256">
        <f>L56+P53</f>
        <v>0</v>
      </c>
      <c r="Q56" s="384"/>
      <c r="R56" s="257"/>
      <c r="S56" s="255"/>
      <c r="T56" s="290"/>
      <c r="U56" s="256">
        <f>P56+U53</f>
        <v>0</v>
      </c>
      <c r="V56" s="257"/>
      <c r="W56" s="255"/>
      <c r="X56" s="290"/>
      <c r="Y56" s="256">
        <f>U56+Y53</f>
        <v>0</v>
      </c>
      <c r="Z56" s="257"/>
      <c r="AA56" s="255"/>
      <c r="AB56" s="290"/>
      <c r="AC56" s="256">
        <f>Y56+AC53</f>
        <v>37782.980000000003</v>
      </c>
      <c r="AD56" s="384"/>
      <c r="AE56" s="257"/>
      <c r="AF56" s="255"/>
      <c r="AG56" s="290"/>
      <c r="AH56" s="256">
        <f>AC56+AH53</f>
        <v>907639.47250000003</v>
      </c>
      <c r="AI56" s="257"/>
      <c r="AJ56" s="255"/>
      <c r="AK56" s="290"/>
      <c r="AL56" s="256">
        <f>AH56+AL53</f>
        <v>1229551.375</v>
      </c>
      <c r="AM56" s="257"/>
      <c r="AN56" s="255"/>
      <c r="AO56" s="290"/>
      <c r="AP56" s="256">
        <f>AL56+AP53</f>
        <v>1297471.3149999999</v>
      </c>
      <c r="AQ56" s="384"/>
      <c r="AR56" s="257"/>
      <c r="AS56" s="255"/>
      <c r="AT56" s="290"/>
      <c r="AU56" s="256">
        <f>AP56+AU53</f>
        <v>1297471.3149999999</v>
      </c>
      <c r="AV56" s="257"/>
      <c r="AW56" s="255"/>
      <c r="AX56" s="290"/>
      <c r="AY56" s="256">
        <f>AU56+AY53</f>
        <v>1627649.8149999999</v>
      </c>
      <c r="AZ56" s="257"/>
      <c r="BA56" s="255"/>
      <c r="BB56" s="290"/>
      <c r="BC56" s="256">
        <f>AY56+BC53</f>
        <v>1716849.7349999999</v>
      </c>
      <c r="BD56" s="255"/>
      <c r="BE56" s="256"/>
    </row>
    <row r="57" spans="1:60" x14ac:dyDescent="0.2">
      <c r="Q57" s="385">
        <f>O55-Q56</f>
        <v>0</v>
      </c>
      <c r="AD57" s="385">
        <f>AB55-AD56</f>
        <v>0</v>
      </c>
      <c r="AQ57" s="385">
        <f>AO55-AQ56</f>
        <v>0</v>
      </c>
    </row>
  </sheetData>
  <mergeCells count="17">
    <mergeCell ref="B9:D9"/>
    <mergeCell ref="E9:H9"/>
    <mergeCell ref="I9:L9"/>
    <mergeCell ref="M9:P9"/>
    <mergeCell ref="AR9:AU9"/>
    <mergeCell ref="Q9:Q10"/>
    <mergeCell ref="AD9:AD10"/>
    <mergeCell ref="AQ9:AQ10"/>
    <mergeCell ref="AV9:AY9"/>
    <mergeCell ref="AZ9:BC9"/>
    <mergeCell ref="BF9:BH9"/>
    <mergeCell ref="R9:U9"/>
    <mergeCell ref="V9:Y9"/>
    <mergeCell ref="Z9:AC9"/>
    <mergeCell ref="AE9:AH9"/>
    <mergeCell ref="AI9:AL9"/>
    <mergeCell ref="AM9:AP9"/>
  </mergeCells>
  <pageMargins left="0.7" right="0.7" top="0.75" bottom="0.75" header="0.3" footer="0.3"/>
  <pageSetup scale="46" orientation="landscape" horizontalDpi="1200" verticalDpi="1200" r:id="rId1"/>
  <headerFooter>
    <oddFooter>&amp;LPublish Date 6/6/2024&amp;CFlorida PALM FY 2023 - 2024 Spend Plan Oracle Detail&amp;R&amp;P of &amp;N</oddFooter>
  </headerFooter>
  <colBreaks count="4" manualBreakCount="4">
    <brk id="4" max="1048575" man="1"/>
    <brk id="17" max="1048575" man="1"/>
    <brk id="30" max="1048575" man="1"/>
    <brk id="43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BF33-F810-454F-B294-64DC9F1DDFB7}">
  <dimension ref="A1:C16"/>
  <sheetViews>
    <sheetView zoomScaleNormal="100" workbookViewId="0"/>
  </sheetViews>
  <sheetFormatPr defaultColWidth="9.140625" defaultRowHeight="15" x14ac:dyDescent="0.25"/>
  <cols>
    <col min="1" max="1" width="9.140625" style="136"/>
    <col min="2" max="2" width="61.5703125" style="136" customWidth="1"/>
    <col min="3" max="16384" width="9.140625" style="136"/>
  </cols>
  <sheetData>
    <row r="1" spans="1:3" x14ac:dyDescent="0.25">
      <c r="A1" s="135"/>
      <c r="B1" s="79"/>
      <c r="C1" s="79"/>
    </row>
    <row r="2" spans="1:3" ht="15.75" x14ac:dyDescent="0.25">
      <c r="A2" s="137"/>
      <c r="B2" s="79"/>
      <c r="C2" s="138"/>
    </row>
    <row r="3" spans="1:3" ht="15.75" x14ac:dyDescent="0.25">
      <c r="A3" s="139"/>
      <c r="B3" s="140"/>
      <c r="C3" s="141"/>
    </row>
    <row r="4" spans="1:3" x14ac:dyDescent="0.25">
      <c r="A4" s="135"/>
      <c r="B4" s="142"/>
      <c r="C4" s="79"/>
    </row>
    <row r="5" spans="1:3" x14ac:dyDescent="0.25">
      <c r="A5" s="135"/>
      <c r="B5" s="79"/>
      <c r="C5" s="79"/>
    </row>
    <row r="6" spans="1:3" ht="15.75" x14ac:dyDescent="0.25">
      <c r="A6" s="505" t="s">
        <v>0</v>
      </c>
      <c r="B6" s="505"/>
      <c r="C6" s="79"/>
    </row>
    <row r="7" spans="1:3" ht="15.75" x14ac:dyDescent="0.25">
      <c r="A7" s="506" t="s">
        <v>166</v>
      </c>
      <c r="B7" s="506"/>
      <c r="C7" s="79"/>
    </row>
    <row r="8" spans="1:3" x14ac:dyDescent="0.25">
      <c r="A8" s="143"/>
      <c r="B8" s="140"/>
      <c r="C8" s="79"/>
    </row>
    <row r="9" spans="1:3" x14ac:dyDescent="0.25">
      <c r="A9" s="135"/>
      <c r="B9" s="79"/>
      <c r="C9" s="79"/>
    </row>
    <row r="10" spans="1:3" ht="15" customHeight="1" x14ac:dyDescent="0.25">
      <c r="A10" s="507" t="s">
        <v>82</v>
      </c>
      <c r="B10" s="508"/>
      <c r="C10" s="144"/>
    </row>
    <row r="11" spans="1:3" ht="15" customHeight="1" x14ac:dyDescent="0.25">
      <c r="A11" s="389" t="s">
        <v>83</v>
      </c>
      <c r="B11" s="390" t="s">
        <v>84</v>
      </c>
      <c r="C11" s="145"/>
    </row>
    <row r="12" spans="1:3" ht="31.5" customHeight="1" x14ac:dyDescent="0.25">
      <c r="A12" s="389" t="s">
        <v>85</v>
      </c>
      <c r="B12" s="390" t="s">
        <v>86</v>
      </c>
      <c r="C12" s="145"/>
    </row>
    <row r="13" spans="1:3" ht="30.75" customHeight="1" x14ac:dyDescent="0.25">
      <c r="A13" s="389" t="s">
        <v>87</v>
      </c>
      <c r="B13" s="390" t="s">
        <v>88</v>
      </c>
      <c r="C13" s="145"/>
    </row>
    <row r="14" spans="1:3" ht="15" customHeight="1" x14ac:dyDescent="0.25">
      <c r="A14" s="389" t="s">
        <v>89</v>
      </c>
      <c r="B14" s="390" t="s">
        <v>90</v>
      </c>
      <c r="C14" s="145"/>
    </row>
    <row r="15" spans="1:3" ht="28.5" x14ac:dyDescent="0.25">
      <c r="A15" s="389" t="s">
        <v>91</v>
      </c>
      <c r="B15" s="390" t="s">
        <v>214</v>
      </c>
      <c r="C15" s="145"/>
    </row>
    <row r="16" spans="1:3" ht="28.5" x14ac:dyDescent="0.25">
      <c r="A16" s="389" t="s">
        <v>92</v>
      </c>
      <c r="B16" s="390" t="s">
        <v>215</v>
      </c>
      <c r="C16" s="145"/>
    </row>
  </sheetData>
  <mergeCells count="3">
    <mergeCell ref="A6:B6"/>
    <mergeCell ref="A7:B7"/>
    <mergeCell ref="A10:B10"/>
  </mergeCells>
  <pageMargins left="0.7" right="0.7" top="0.75" bottom="0.75" header="0.3" footer="0.3"/>
  <pageSetup orientation="portrait" r:id="rId1"/>
  <headerFooter>
    <oddHeader>&amp;C&amp;A</oddHeader>
    <oddFooter>&amp;LPublish Date: 6/6/2024&amp;CFlorida PALM FY 2023 - 2024 Spend Plan Footnotes&amp;R&amp;P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a7bed69838671e37396a991e57ceba5a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bf8f6763f8380f82909c1d17c7ada18e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3XNNPFDRQHSR-2008555407-8220</_dlc_DocId>
    <_dlc_DocIdUrl xmlns="ee0d1073-b73c-4cf9-a2e0-1985adf7d54f">
      <Url>https://myfloridacfo.sharepoint.com/sites/FLP/_layouts/15/DocIdRedir.aspx?ID=3XNNPFDRQHSR-2008555407-8220</Url>
      <Description>3XNNPFDRQHSR-2008555407-8220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6B7C27-4448-4FCC-AF50-3CFB7D27B43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7A6E8AB-93DF-424E-8ABE-639C07D90AE9}"/>
</file>

<file path=customXml/itemProps3.xml><?xml version="1.0" encoding="utf-8"?>
<ds:datastoreItem xmlns:ds="http://schemas.openxmlformats.org/officeDocument/2006/customXml" ds:itemID="{2B9A93D7-409B-4DC6-8E7B-07047F99B5F2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ee0d1073-b73c-4cf9-a2e0-1985adf7d54f"/>
    <ds:schemaRef ds:uri="http://purl.org/dc/terms/"/>
    <ds:schemaRef ds:uri="http://schemas.microsoft.com/office/infopath/2007/PartnerControls"/>
    <ds:schemaRef ds:uri="ccbe3d93-721a-40eb-81ca-e2197060b674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F601421-AE65-4BC5-B7C8-4AFCE7FF74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Monthly Summary</vt:lpstr>
      <vt:lpstr>SSI</vt:lpstr>
      <vt:lpstr>Oracle</vt:lpstr>
      <vt:lpstr>Footnotes</vt:lpstr>
      <vt:lpstr>'Monthly Summary'!Print_Titles</vt:lpstr>
      <vt:lpstr>Oracle!Print_Titles</vt:lpstr>
      <vt:lpstr>SSI!Print_Titles</vt:lpstr>
    </vt:vector>
  </TitlesOfParts>
  <Company>Department of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Werner, Tommy</dc:creator>
  <cp:lastModifiedBy>Smith, Cornelius</cp:lastModifiedBy>
  <cp:lastPrinted>2024-06-05T20:53:34Z</cp:lastPrinted>
  <dcterms:created xsi:type="dcterms:W3CDTF">2021-06-14T20:43:39Z</dcterms:created>
  <dcterms:modified xsi:type="dcterms:W3CDTF">2024-07-09T18:04:58Z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d04e3b51-5efe-49ed-bda2-989471ff8e4f</vt:lpwstr>
  </property>
  <property fmtid="{D5CDD505-2E9C-101B-9397-08002B2CF9AE}" pid="4" name="MediaServiceImageTags">
    <vt:lpwstr/>
  </property>
</Properties>
</file>